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nuffic.sharepoint.com/teams/ErasmusProgramme/Shared Documents/General/Erasmus+ Projectadministratie/- KA1/HO/KA171/Call 2024/Algemeen/Grant Calculator 2024/"/>
    </mc:Choice>
  </mc:AlternateContent>
  <xr:revisionPtr revIDLastSave="941" documentId="8_{72FCFD33-1042-49C6-A155-9DE2A7FF13DA}" xr6:coauthVersionLast="47" xr6:coauthVersionMax="47" xr10:uidLastSave="{C19460AE-CB57-4198-8D57-A94FC073EF94}"/>
  <bookViews>
    <workbookView xWindow="-2960" yWindow="-14510" windowWidth="25820" windowHeight="13900" tabRatio="784" activeTab="4" xr2:uid="{00000000-000D-0000-FFFF-FFFF00000000}"/>
  </bookViews>
  <sheets>
    <sheet name="Long-term student mobility" sheetId="1" r:id="rId1"/>
    <sheet name="Short-term student mobility" sheetId="6" r:id="rId2"/>
    <sheet name="Staff mobility" sheetId="7" r:id="rId3"/>
    <sheet name="Short-term-long-term converter" sheetId="5" r:id="rId4"/>
    <sheet name="Disclaimer" sheetId="8" r:id="rId5"/>
    <sheet name="Long Term List" sheetId="4" state="hidden" r:id="rId6"/>
  </sheets>
  <definedNames>
    <definedName name="_xlnm._FilterDatabase" localSheetId="5" hidden="1">'Long Term List'!$A$1:$F$1</definedName>
    <definedName name="ENDDATE">'Long-term student mobility'!$B$6</definedName>
    <definedName name="ENDDATE_2">#REF!</definedName>
    <definedName name="ENDDATE2">#REF!</definedName>
    <definedName name="EXTRADAYS">'Long-term student mobility'!$E$7</definedName>
    <definedName name="first14">#REF!</definedName>
    <definedName name="first14_2">#REF!</definedName>
    <definedName name="GRANTEDDAYS">'Long-term student mobility'!$E$5</definedName>
    <definedName name="GRANTEDDAYS2">#REF!</definedName>
    <definedName name="GRANTEDEXTRADAYS">'Long-term student mobility'!$E$7</definedName>
    <definedName name="GRANTEDMONTHS">'Long-term student mobility'!$E$6</definedName>
    <definedName name="STARTDATE">'Long-term student mobility'!$B$5</definedName>
    <definedName name="STARTDATE2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5" l="1"/>
  <c r="B7" i="7" l="1"/>
  <c r="B7" i="6"/>
  <c r="C7" i="5"/>
  <c r="E5" i="5"/>
  <c r="E6" i="5" s="1"/>
  <c r="E7" i="5" s="1"/>
  <c r="B11" i="5" s="1"/>
  <c r="A11" i="5" l="1"/>
  <c r="C11" i="5" s="1"/>
  <c r="B15" i="5" s="1"/>
  <c r="D15" i="5" s="1"/>
  <c r="E15" i="7" l="1"/>
  <c r="C7" i="7"/>
  <c r="E5" i="7"/>
  <c r="E6" i="7" l="1"/>
  <c r="E5" i="6"/>
  <c r="E15" i="6"/>
  <c r="C7" i="6"/>
  <c r="E7" i="7" l="1"/>
  <c r="B7" i="1"/>
  <c r="E15" i="1"/>
  <c r="E5" i="1"/>
  <c r="A11" i="7" l="1"/>
  <c r="E11" i="7" s="1"/>
  <c r="E18" i="7" s="1"/>
  <c r="E6" i="1"/>
  <c r="E7" i="1" s="1"/>
  <c r="C11" i="1"/>
  <c r="D11" i="1" l="1"/>
  <c r="E11" i="1" l="1"/>
  <c r="E18" i="1" s="1"/>
  <c r="Q1" i="4" l="1"/>
  <c r="P1" i="4"/>
  <c r="C7" i="1" l="1"/>
  <c r="E6" i="6"/>
  <c r="E7" i="6" l="1"/>
  <c r="A11" i="6" s="1"/>
  <c r="E11" i="6" s="1"/>
  <c r="E18" i="6" s="1"/>
</calcChain>
</file>

<file path=xl/sharedStrings.xml><?xml version="1.0" encoding="utf-8"?>
<sst xmlns="http://schemas.openxmlformats.org/spreadsheetml/2006/main" count="210" uniqueCount="108">
  <si>
    <t>Total number of funded days</t>
  </si>
  <si>
    <t>Total daily amount including top-ups</t>
  </si>
  <si>
    <t xml:space="preserve">No rights can be derived from this grant calculator. It's an unofficial tool to assist in the calculation of short-term and long-term student and staff mobilities in KA171. The Erasmus+ National Agency cannot be held responsible for any inaccuracies. In case of discrepancies between the calculator and the Erasmus+ Programme Guide, the Programme Guide should always be followed. In case of discrepancies between the calculator and the Beneficiary Module, the Beneficiary Module takes precedence. </t>
  </si>
  <si>
    <t>Direction</t>
  </si>
  <si>
    <t>Incoming</t>
  </si>
  <si>
    <t>Exchange</t>
  </si>
  <si>
    <t>smsr</t>
  </si>
  <si>
    <t>travb</t>
  </si>
  <si>
    <t>greentr</t>
  </si>
  <si>
    <t>Internship</t>
  </si>
  <si>
    <t>smpr</t>
  </si>
  <si>
    <t>------------</t>
  </si>
  <si>
    <t>Andorra</t>
  </si>
  <si>
    <t>Austria</t>
  </si>
  <si>
    <t>Belgium</t>
  </si>
  <si>
    <t>Bulgaria</t>
  </si>
  <si>
    <t>Croatia</t>
  </si>
  <si>
    <t>Danmark (2000-2999 km)</t>
  </si>
  <si>
    <t>Danmark (500-1999 km)</t>
  </si>
  <si>
    <t>Færeyjar</t>
  </si>
  <si>
    <t>Finland</t>
  </si>
  <si>
    <t>France</t>
  </si>
  <si>
    <t>Great Bretain</t>
  </si>
  <si>
    <t>Greece (3000-3999 km)</t>
  </si>
  <si>
    <t>Greece (4000-7999 km)</t>
  </si>
  <si>
    <t>Hungary</t>
  </si>
  <si>
    <t>Iceland</t>
  </si>
  <si>
    <t>Ireland</t>
  </si>
  <si>
    <t>Italy (2000-2999 km)</t>
  </si>
  <si>
    <t>Italy (3000-3999 km)</t>
  </si>
  <si>
    <t>Kýpur</t>
  </si>
  <si>
    <t>Latvia</t>
  </si>
  <si>
    <t xml:space="preserve">Liechtenstein </t>
  </si>
  <si>
    <t>Lituania</t>
  </si>
  <si>
    <t>Luxemburg</t>
  </si>
  <si>
    <t>Malta</t>
  </si>
  <si>
    <t>Monaco</t>
  </si>
  <si>
    <t>Netherlands</t>
  </si>
  <si>
    <t>N-Macedonia</t>
  </si>
  <si>
    <t>Norway (2000-2999 km)</t>
  </si>
  <si>
    <t>Norway (500-1999 km)</t>
  </si>
  <si>
    <t>Önnur lönd (+8000 km)</t>
  </si>
  <si>
    <t>Önnur lönd (2000-2999 km)</t>
  </si>
  <si>
    <t>Önnur lönd (3000-3999 km)</t>
  </si>
  <si>
    <t>Önnur lönd (4000-7999 km)</t>
  </si>
  <si>
    <t>Poland (2000-2999 km)</t>
  </si>
  <si>
    <t>Poland (3000-3999 km)</t>
  </si>
  <si>
    <t>Portugal</t>
  </si>
  <si>
    <t>Roumania</t>
  </si>
  <si>
    <t>San Marino</t>
  </si>
  <si>
    <t>Serbia</t>
  </si>
  <si>
    <t>Slovakia (2000-2999 km)</t>
  </si>
  <si>
    <t>Slovakia (3000-3999 km)</t>
  </si>
  <si>
    <t>Slovenia (2000-2999 km)</t>
  </si>
  <si>
    <t>Slovenia (3000-3999 km)</t>
  </si>
  <si>
    <t>Spain (2000-2999 km)</t>
  </si>
  <si>
    <t>Spain (3000-3999 km)</t>
  </si>
  <si>
    <t>Svíþjóð (2000-2999 km)</t>
  </si>
  <si>
    <t>Svíþjóð (500-1999 km)</t>
  </si>
  <si>
    <t>Switzerland</t>
  </si>
  <si>
    <t>Tékkland</t>
  </si>
  <si>
    <t>Þýskaland</t>
  </si>
  <si>
    <t>Tureky</t>
  </si>
  <si>
    <t>Vaticano</t>
  </si>
  <si>
    <t>In case of non-green travel - select amount based on distance band or 0</t>
  </si>
  <si>
    <t>Fewer Opportunities top-up</t>
  </si>
  <si>
    <t>Total monthly amount including top-up</t>
  </si>
  <si>
    <t>Total Individual Support</t>
  </si>
  <si>
    <t xml:space="preserve"> In case of green travel - select amount based on distance band or 0</t>
  </si>
  <si>
    <t>Total Travel Support</t>
  </si>
  <si>
    <t>Total Grant</t>
  </si>
  <si>
    <t>Total months and days</t>
  </si>
  <si>
    <t>Total number of funded days:</t>
  </si>
  <si>
    <t>Full months:</t>
  </si>
  <si>
    <t>Extra days of the incomplete month:</t>
  </si>
  <si>
    <t>Start date of the funded physical mobility:</t>
  </si>
  <si>
    <t>End date of the funded physical mobility:</t>
  </si>
  <si>
    <t>Erasmus+ KA171 Call 2025 - calculation of the length of stay and the grant amount</t>
  </si>
  <si>
    <t>Fill in the yellow cells, starting at the top, and moving to the bottom</t>
  </si>
  <si>
    <t>Duration (1)</t>
  </si>
  <si>
    <t>Travel Support (3) (4)</t>
  </si>
  <si>
    <t>Individual support (2)</t>
  </si>
  <si>
    <t>(1) Any additional days funded by individual support for travel (max. 2 days for non-green travel and max. 6 days for green travel) can be added to the start and end date, if the participant is eligible.</t>
  </si>
  <si>
    <t>(2) The total individual support is rounded to the nearest integer as under the previous Erasmus+ programme generation. This is the only rounding of the Erasmus+ grant. For the sake of transparency, the amount shows the two decimal points that are zero due to the rounding</t>
  </si>
  <si>
    <t>(3) Click to determine the Distance Band</t>
  </si>
  <si>
    <t>(4) It is only possible for participants to receive one type of travel support</t>
  </si>
  <si>
    <t>Monthly base amount (incoming = € 900; outgoing = € 700)</t>
  </si>
  <si>
    <t>Footnotes</t>
  </si>
  <si>
    <t>Total base amount of the individual support for the first 14 days (€ 79)</t>
  </si>
  <si>
    <t>Total base amount of the individual support for days 15-36 (€ 56)</t>
  </si>
  <si>
    <t xml:space="preserve">With the daily rate for funded days 5-14 </t>
  </si>
  <si>
    <t>With the daily rate for funded days 15-36</t>
  </si>
  <si>
    <t xml:space="preserve">Total base amount of the individual support </t>
  </si>
  <si>
    <t>(2) Click to determine the Distance Band</t>
  </si>
  <si>
    <t>(3) It is only possible for participants to receive one type of travel support</t>
  </si>
  <si>
    <r>
      <t xml:space="preserve">Total amount required to fund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short-term mobilities (individual support and travel support)</t>
    </r>
  </si>
  <si>
    <r>
      <t>Total months</t>
    </r>
    <r>
      <rPr>
        <b/>
        <sz val="11"/>
        <color theme="1"/>
        <rFont val="Calibri"/>
        <family val="2"/>
        <scheme val="minor"/>
      </rPr>
      <t xml:space="preserve"> of long-term mobility </t>
    </r>
    <r>
      <rPr>
        <sz val="11"/>
        <color theme="1"/>
        <rFont val="Calibri"/>
        <family val="2"/>
        <scheme val="minor"/>
      </rPr>
      <t xml:space="preserve">to be applied for to fund </t>
    </r>
    <r>
      <rPr>
        <b/>
        <sz val="11"/>
        <color theme="1"/>
        <rFont val="Calibri"/>
        <family val="2"/>
        <scheme val="minor"/>
      </rPr>
      <t xml:space="preserve">short-term mobility </t>
    </r>
    <r>
      <rPr>
        <sz val="11"/>
        <color theme="1"/>
        <rFont val="Calibri"/>
        <family val="2"/>
        <scheme val="minor"/>
      </rPr>
      <t>(round up to ensure application for sufficient funds)</t>
    </r>
  </si>
  <si>
    <t>Total amount - individual support per mobility</t>
  </si>
  <si>
    <t>Total grant amount and number of months to apply for in the application form</t>
  </si>
  <si>
    <t>Disclaimer</t>
  </si>
  <si>
    <t>Number of mobilities you wish to apply for (3)</t>
  </si>
  <si>
    <t>(2) There is currently no converter available to calculate the amount of fewer opportunities top-ups to apply for. Please calculate this on the basis of your situation.</t>
  </si>
  <si>
    <t>(3) Travel Support is granted on the basis of the number of mobilities. Therefore, this budget category is not taken into account in this tab.</t>
  </si>
  <si>
    <t>Individual support</t>
  </si>
  <si>
    <t>Fewer Opportunities top-up (2)</t>
  </si>
  <si>
    <t>(2) € 100,00 for mobilities of 5-14 days. € 150,00 for mobilities of 15-30 days. Participants are only elegible to receive either 100 euro or 150 euro, not both.</t>
  </si>
  <si>
    <t>Travel Support (3)</t>
  </si>
  <si>
    <t>Erasmus+ KA171 Call 2024 - 2025 - calculation of the length of stay and the grant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</si>
</sst>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dd/mm/yy;@"/>
    <numFmt numFmtId="165" formatCode="_-* #,##0\ [$€-80C]_-;\-* #,##0\ [$€-80C]_-;_-* &quot;-&quot;??\ [$€-80C]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0">
    <xf numFmtId="0" fontId="0" fillId="0" borderId="0" xfId="0"/>
    <xf numFmtId="0" fontId="0" fillId="3" borderId="0" xfId="0" applyFill="1"/>
    <xf numFmtId="0" fontId="1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49" fontId="2" fillId="0" borderId="0" xfId="0" applyNumberFormat="1" applyFont="1" applyAlignment="1">
      <alignment horizontal="left"/>
    </xf>
    <xf numFmtId="0" fontId="5" fillId="0" borderId="0" xfId="0" applyFont="1" applyAlignment="1">
      <alignment horizontal="left" wrapText="1"/>
    </xf>
    <xf numFmtId="44" fontId="0" fillId="0" borderId="0" xfId="0" applyNumberFormat="1" applyAlignment="1">
      <alignment horizontal="left"/>
    </xf>
    <xf numFmtId="1" fontId="0" fillId="0" borderId="0" xfId="0" applyNumberFormat="1" applyAlignment="1">
      <alignment horizontal="left" wrapText="1"/>
    </xf>
    <xf numFmtId="165" fontId="3" fillId="0" borderId="0" xfId="1" applyNumberFormat="1" applyFill="1" applyBorder="1" applyAlignment="1">
      <alignment horizontal="left" wrapText="1"/>
    </xf>
    <xf numFmtId="0" fontId="0" fillId="0" borderId="11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44" fontId="0" fillId="0" borderId="10" xfId="0" applyNumberFormat="1" applyBorder="1" applyAlignment="1">
      <alignment horizontal="left"/>
    </xf>
    <xf numFmtId="44" fontId="2" fillId="0" borderId="10" xfId="0" applyNumberFormat="1" applyFont="1" applyBorder="1" applyAlignment="1">
      <alignment horizontal="left" wrapText="1"/>
    </xf>
    <xf numFmtId="44" fontId="2" fillId="0" borderId="11" xfId="0" applyNumberFormat="1" applyFont="1" applyBorder="1" applyAlignment="1">
      <alignment horizontal="left" wrapText="1"/>
    </xf>
    <xf numFmtId="0" fontId="2" fillId="0" borderId="0" xfId="0" applyFont="1"/>
    <xf numFmtId="164" fontId="0" fillId="3" borderId="30" xfId="0" applyNumberFormat="1" applyFill="1" applyBorder="1" applyAlignment="1" applyProtection="1">
      <alignment horizontal="left"/>
      <protection locked="0"/>
    </xf>
    <xf numFmtId="44" fontId="2" fillId="3" borderId="9" xfId="0" applyNumberFormat="1" applyFont="1" applyFill="1" applyBorder="1" applyAlignment="1" applyProtection="1">
      <alignment horizontal="left" wrapText="1"/>
      <protection locked="0"/>
    </xf>
    <xf numFmtId="44" fontId="0" fillId="3" borderId="10" xfId="0" applyNumberFormat="1" applyFill="1" applyBorder="1" applyAlignment="1" applyProtection="1">
      <alignment horizontal="left" wrapText="1"/>
      <protection locked="0"/>
    </xf>
    <xf numFmtId="44" fontId="0" fillId="0" borderId="8" xfId="0" applyNumberFormat="1" applyBorder="1"/>
    <xf numFmtId="44" fontId="0" fillId="0" borderId="13" xfId="0" applyNumberFormat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164" fontId="0" fillId="3" borderId="23" xfId="0" applyNumberFormat="1" applyFill="1" applyBorder="1" applyAlignment="1" applyProtection="1">
      <alignment horizontal="left"/>
      <protection locked="0"/>
    </xf>
    <xf numFmtId="0" fontId="0" fillId="2" borderId="15" xfId="0" applyFill="1" applyBorder="1" applyAlignment="1">
      <alignment horizontal="left"/>
    </xf>
    <xf numFmtId="0" fontId="0" fillId="2" borderId="29" xfId="0" applyFill="1" applyBorder="1" applyAlignment="1">
      <alignment horizontal="left" wrapText="1"/>
    </xf>
    <xf numFmtId="0" fontId="0" fillId="2" borderId="9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2" borderId="24" xfId="0" applyFill="1" applyBorder="1" applyAlignment="1">
      <alignment horizontal="left"/>
    </xf>
    <xf numFmtId="0" fontId="0" fillId="2" borderId="24" xfId="0" applyFill="1" applyBorder="1" applyAlignment="1">
      <alignment horizontal="left" wrapText="1"/>
    </xf>
    <xf numFmtId="0" fontId="0" fillId="2" borderId="25" xfId="0" applyFill="1" applyBorder="1" applyAlignment="1">
      <alignment horizontal="left" wrapText="1"/>
    </xf>
    <xf numFmtId="0" fontId="0" fillId="2" borderId="12" xfId="0" applyFill="1" applyBorder="1" applyAlignment="1">
      <alignment horizontal="left"/>
    </xf>
    <xf numFmtId="49" fontId="0" fillId="2" borderId="2" xfId="0" applyNumberFormat="1" applyFill="1" applyBorder="1"/>
    <xf numFmtId="0" fontId="0" fillId="2" borderId="3" xfId="0" applyFill="1" applyBorder="1"/>
    <xf numFmtId="0" fontId="0" fillId="2" borderId="3" xfId="0" applyFill="1" applyBorder="1" applyAlignment="1">
      <alignment horizontal="left"/>
    </xf>
    <xf numFmtId="44" fontId="0" fillId="2" borderId="4" xfId="0" applyNumberFormat="1" applyFill="1" applyBorder="1" applyAlignment="1">
      <alignment horizontal="left"/>
    </xf>
    <xf numFmtId="0" fontId="3" fillId="2" borderId="1" xfId="1" applyFill="1" applyBorder="1" applyAlignment="1">
      <alignment vertical="top" wrapText="1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23" xfId="0" applyFill="1" applyBorder="1" applyAlignment="1">
      <alignment horizontal="left" wrapText="1"/>
    </xf>
    <xf numFmtId="0" fontId="0" fillId="0" borderId="30" xfId="0" applyBorder="1" applyAlignment="1">
      <alignment horizontal="center" vertical="center"/>
    </xf>
    <xf numFmtId="0" fontId="0" fillId="2" borderId="29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0" borderId="11" xfId="0" applyBorder="1" applyAlignment="1">
      <alignment horizontal="center" vertical="center"/>
    </xf>
    <xf numFmtId="0" fontId="0" fillId="0" borderId="10" xfId="0" applyBorder="1"/>
    <xf numFmtId="0" fontId="0" fillId="2" borderId="14" xfId="0" applyFill="1" applyBorder="1"/>
    <xf numFmtId="0" fontId="0" fillId="2" borderId="16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44" fontId="0" fillId="0" borderId="9" xfId="0" applyNumberFormat="1" applyBorder="1" applyAlignment="1">
      <alignment horizontal="center" vertical="center" wrapText="1"/>
    </xf>
    <xf numFmtId="44" fontId="0" fillId="0" borderId="10" xfId="0" applyNumberFormat="1" applyBorder="1" applyAlignment="1">
      <alignment horizontal="center" vertical="center" wrapText="1"/>
    </xf>
    <xf numFmtId="44" fontId="0" fillId="0" borderId="11" xfId="0" applyNumberFormat="1" applyBorder="1" applyAlignment="1">
      <alignment horizontal="center" vertical="center" wrapText="1"/>
    </xf>
    <xf numFmtId="44" fontId="1" fillId="0" borderId="20" xfId="0" applyNumberFormat="1" applyFont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vertical="top"/>
    </xf>
    <xf numFmtId="0" fontId="0" fillId="2" borderId="5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2" borderId="8" xfId="0" applyFill="1" applyBorder="1" applyAlignment="1">
      <alignment vertical="top"/>
    </xf>
    <xf numFmtId="49" fontId="0" fillId="2" borderId="3" xfId="0" applyNumberFormat="1" applyFill="1" applyBorder="1" applyAlignment="1">
      <alignment vertical="top" wrapText="1"/>
    </xf>
    <xf numFmtId="49" fontId="0" fillId="2" borderId="4" xfId="0" applyNumberFormat="1" applyFill="1" applyBorder="1" applyAlignment="1">
      <alignment vertical="top" wrapText="1"/>
    </xf>
    <xf numFmtId="49" fontId="0" fillId="2" borderId="2" xfId="0" applyNumberFormat="1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44" fontId="1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26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4" fillId="5" borderId="17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 wrapText="1"/>
    </xf>
    <xf numFmtId="49" fontId="0" fillId="2" borderId="0" xfId="0" applyNumberFormat="1" applyFill="1" applyAlignment="1">
      <alignment horizontal="left" wrapText="1"/>
    </xf>
    <xf numFmtId="49" fontId="0" fillId="2" borderId="5" xfId="0" applyNumberFormat="1" applyFill="1" applyBorder="1" applyAlignment="1">
      <alignment horizontal="left" wrapText="1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0" fillId="2" borderId="16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44" fontId="0" fillId="3" borderId="9" xfId="0" applyNumberFormat="1" applyFill="1" applyBorder="1" applyAlignment="1" applyProtection="1">
      <alignment horizontal="left" wrapText="1"/>
      <protection locked="0"/>
    </xf>
    <xf numFmtId="44" fontId="0" fillId="3" borderId="10" xfId="0" applyNumberFormat="1" applyFill="1" applyBorder="1" applyAlignment="1" applyProtection="1">
      <alignment horizontal="left" wrapText="1"/>
      <protection locked="0"/>
    </xf>
    <xf numFmtId="49" fontId="0" fillId="2" borderId="2" xfId="0" applyNumberFormat="1" applyFill="1" applyBorder="1" applyAlignment="1">
      <alignment horizontal="left" wrapText="1"/>
    </xf>
    <xf numFmtId="49" fontId="0" fillId="2" borderId="3" xfId="0" applyNumberFormat="1" applyFill="1" applyBorder="1" applyAlignment="1">
      <alignment horizontal="left" wrapText="1"/>
    </xf>
    <xf numFmtId="49" fontId="0" fillId="2" borderId="4" xfId="0" applyNumberFormat="1" applyFill="1" applyBorder="1" applyAlignment="1">
      <alignment horizontal="left" wrapText="1"/>
    </xf>
    <xf numFmtId="44" fontId="0" fillId="0" borderId="9" xfId="0" applyNumberFormat="1" applyBorder="1" applyAlignment="1">
      <alignment horizontal="left"/>
    </xf>
    <xf numFmtId="44" fontId="0" fillId="0" borderId="10" xfId="0" applyNumberFormat="1" applyBorder="1" applyAlignment="1">
      <alignment horizontal="left"/>
    </xf>
    <xf numFmtId="49" fontId="0" fillId="2" borderId="1" xfId="0" applyNumberFormat="1" applyFill="1" applyBorder="1" applyAlignment="1">
      <alignment horizontal="left" vertical="top" wrapText="1"/>
    </xf>
    <xf numFmtId="49" fontId="0" fillId="2" borderId="0" xfId="0" applyNumberFormat="1" applyFill="1" applyAlignment="1">
      <alignment horizontal="left" vertical="top" wrapText="1"/>
    </xf>
    <xf numFmtId="49" fontId="0" fillId="2" borderId="5" xfId="0" applyNumberFormat="1" applyFill="1" applyBorder="1" applyAlignment="1">
      <alignment horizontal="left" vertical="top" wrapText="1"/>
    </xf>
    <xf numFmtId="0" fontId="1" fillId="5" borderId="17" xfId="0" applyFont="1" applyFill="1" applyBorder="1" applyAlignment="1">
      <alignment horizontal="center" wrapText="1"/>
    </xf>
    <xf numFmtId="0" fontId="1" fillId="5" borderId="18" xfId="0" applyFont="1" applyFill="1" applyBorder="1" applyAlignment="1">
      <alignment horizontal="center" wrapText="1"/>
    </xf>
    <xf numFmtId="0" fontId="1" fillId="5" borderId="19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</cellXfs>
  <cellStyles count="2">
    <cellStyle name="Hyperlink" xfId="1" builtinId="8"/>
    <cellStyle name="Standaard" xfId="0" builtinId="0"/>
  </cellStyles>
  <dxfs count="10"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 val="0"/>
        <i val="0"/>
        <color auto="1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rasmus-plus.ec.europa.eu/resources-and-tools/distance-calculato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rasmus-plus.ec.europa.eu/resources-and-tools/distance-calculato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erasmus-plus.ec.europa.eu/resources-and-tools/distance-calculator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zoomScaleNormal="100" workbookViewId="0">
      <selection activeCell="A2" sqref="A2"/>
    </sheetView>
  </sheetViews>
  <sheetFormatPr defaultColWidth="9.1796875" defaultRowHeight="15" customHeight="1" x14ac:dyDescent="0.35"/>
  <cols>
    <col min="1" max="1" width="48.90625" customWidth="1"/>
    <col min="2" max="2" width="23.90625" customWidth="1"/>
    <col min="3" max="3" width="33.453125" customWidth="1"/>
    <col min="4" max="4" width="30.81640625" customWidth="1"/>
    <col min="5" max="5" width="21.90625" customWidth="1"/>
    <col min="6" max="6" width="11.1796875" bestFit="1" customWidth="1"/>
    <col min="8" max="9" width="9.36328125" bestFit="1" customWidth="1"/>
    <col min="11" max="11" width="11.1796875" bestFit="1" customWidth="1"/>
  </cols>
  <sheetData>
    <row r="1" spans="1:9" ht="15" customHeight="1" x14ac:dyDescent="0.35">
      <c r="A1" s="2" t="s">
        <v>107</v>
      </c>
      <c r="F1" s="4"/>
      <c r="G1" s="4"/>
      <c r="H1" s="4"/>
      <c r="I1" s="4"/>
    </row>
    <row r="2" spans="1:9" ht="15" customHeight="1" x14ac:dyDescent="0.35">
      <c r="A2" t="s">
        <v>78</v>
      </c>
      <c r="F2" s="4"/>
      <c r="G2" s="4"/>
      <c r="H2" s="4"/>
      <c r="I2" s="4"/>
    </row>
    <row r="3" spans="1:9" ht="15" customHeight="1" thickBot="1" x14ac:dyDescent="0.4">
      <c r="A3" s="4"/>
      <c r="B3" s="4"/>
      <c r="C3" s="4"/>
      <c r="D3" s="4"/>
      <c r="E3" s="4"/>
      <c r="F3" s="4"/>
      <c r="G3" s="4"/>
      <c r="H3" s="4"/>
      <c r="I3" s="4"/>
    </row>
    <row r="4" spans="1:9" ht="15" customHeight="1" thickBot="1" x14ac:dyDescent="0.4">
      <c r="A4" s="73" t="s">
        <v>79</v>
      </c>
      <c r="B4" s="74"/>
      <c r="C4" s="16"/>
      <c r="D4" s="75" t="s">
        <v>71</v>
      </c>
      <c r="E4" s="76"/>
      <c r="F4" s="4"/>
      <c r="G4" s="4"/>
      <c r="H4" s="4"/>
      <c r="I4" s="4"/>
    </row>
    <row r="5" spans="1:9" ht="15" customHeight="1" x14ac:dyDescent="0.35">
      <c r="A5" s="22" t="s">
        <v>75</v>
      </c>
      <c r="B5" s="25">
        <v>45901</v>
      </c>
      <c r="C5" s="5"/>
      <c r="D5" s="22" t="s">
        <v>72</v>
      </c>
      <c r="E5" s="11">
        <f>IF(STARTDATE&lt;ENDDATE,(YEAR(ENDDATE)-YEAR(STARTDATE))*360+(MONTH(ENDDATE)-MONTH(STARTDATE))*30+(IF(OR(DAY(ENDDATE)=31,AND(MONTH(ENDDATE)=2,DAY(ENDDATE)=28)),30,DAY(ENDDATE))-IF(DAY(STARTDATE)=31,30,DAY(STARTDATE)))+1," ")</f>
        <v>60</v>
      </c>
      <c r="F5" s="4"/>
      <c r="G5" s="4"/>
      <c r="H5" s="4"/>
      <c r="I5" s="4"/>
    </row>
    <row r="6" spans="1:9" ht="15" customHeight="1" x14ac:dyDescent="0.35">
      <c r="A6" s="27" t="s">
        <v>76</v>
      </c>
      <c r="B6" s="17">
        <v>45961</v>
      </c>
      <c r="C6" s="5"/>
      <c r="D6" s="27" t="s">
        <v>73</v>
      </c>
      <c r="E6" s="12">
        <f>IF(STARTDATE&lt;ENDDATE,ROUNDDOWN(GRANTEDDAYS/30,0),"")</f>
        <v>2</v>
      </c>
      <c r="F6" s="4"/>
      <c r="G6" s="4"/>
      <c r="H6" s="4"/>
      <c r="I6" s="4"/>
    </row>
    <row r="7" spans="1:9" ht="15" customHeight="1" thickBot="1" x14ac:dyDescent="0.4">
      <c r="A7" s="28" t="s">
        <v>72</v>
      </c>
      <c r="B7" s="29">
        <f>IF(STARTDATE&lt;ENDDATE,(YEAR(ENDDATE)-YEAR(STARTDATE))*360+(MONTH(ENDDATE)-MONTH(STARTDATE))*30+(IF(OR(DAY(ENDDATE)=31,AND(MONTH(ENDDATE)=2,DAY(ENDDATE)=28)),30,DAY(ENDDATE))-IF(DAY(STARTDATE)=31,30,DAY(STARTDATE)))+1," ")</f>
        <v>60</v>
      </c>
      <c r="C7" s="6" t="str">
        <f>IF(STARTDATE&lt;ENDDATE,"","START DATE must be  &lt; END STARTDATEDATE")</f>
        <v/>
      </c>
      <c r="D7" s="28" t="s">
        <v>74</v>
      </c>
      <c r="E7" s="10">
        <f>IF(STARTDATE&lt;ENDDATE,GRANTEDDAYS-GRANTEDMONTHS*30,"")</f>
        <v>0</v>
      </c>
      <c r="F7" s="4"/>
      <c r="G7" s="4"/>
      <c r="H7" s="4"/>
      <c r="I7" s="4"/>
    </row>
    <row r="8" spans="1:9" ht="15" customHeight="1" thickBot="1" x14ac:dyDescent="0.4">
      <c r="A8" s="4"/>
      <c r="B8" s="4"/>
      <c r="C8" s="4"/>
      <c r="D8" s="4"/>
      <c r="E8" s="4"/>
      <c r="F8" s="3"/>
      <c r="G8" s="4"/>
      <c r="H8" s="4"/>
      <c r="I8" s="4"/>
    </row>
    <row r="9" spans="1:9" ht="15" customHeight="1" thickBot="1" x14ac:dyDescent="0.4">
      <c r="A9" s="77" t="s">
        <v>81</v>
      </c>
      <c r="B9" s="78"/>
      <c r="C9" s="78"/>
      <c r="D9" s="78"/>
      <c r="E9" s="79"/>
      <c r="F9" s="8"/>
      <c r="G9" s="4"/>
      <c r="H9" s="4"/>
      <c r="I9" s="4"/>
    </row>
    <row r="10" spans="1:9" ht="15" customHeight="1" x14ac:dyDescent="0.35">
      <c r="A10" s="26" t="s">
        <v>86</v>
      </c>
      <c r="B10" s="30" t="s">
        <v>65</v>
      </c>
      <c r="C10" s="30" t="s">
        <v>66</v>
      </c>
      <c r="D10" s="31" t="s">
        <v>1</v>
      </c>
      <c r="E10" s="32" t="s">
        <v>67</v>
      </c>
    </row>
    <row r="11" spans="1:9" ht="15" customHeight="1" thickBot="1" x14ac:dyDescent="0.4">
      <c r="A11" s="18">
        <v>900</v>
      </c>
      <c r="B11" s="19">
        <v>250</v>
      </c>
      <c r="C11" s="13">
        <f>SUM(A11:B11)</f>
        <v>1150</v>
      </c>
      <c r="D11" s="14">
        <f>(C11/30)</f>
        <v>38.333333333333336</v>
      </c>
      <c r="E11" s="15">
        <f>ROUND(GRANTEDMONTHS*C11+EXTRADAYS*D11,0)</f>
        <v>2300</v>
      </c>
    </row>
    <row r="12" spans="1:9" ht="15" customHeight="1" thickBot="1" x14ac:dyDescent="0.4"/>
    <row r="13" spans="1:9" ht="15" customHeight="1" thickBot="1" x14ac:dyDescent="0.4">
      <c r="A13" s="77" t="s">
        <v>80</v>
      </c>
      <c r="B13" s="78"/>
      <c r="C13" s="78"/>
      <c r="D13" s="78"/>
      <c r="E13" s="79"/>
    </row>
    <row r="14" spans="1:9" ht="15" customHeight="1" x14ac:dyDescent="0.35">
      <c r="A14" s="86" t="s">
        <v>68</v>
      </c>
      <c r="B14" s="87"/>
      <c r="C14" s="87" t="s">
        <v>64</v>
      </c>
      <c r="D14" s="87"/>
      <c r="E14" s="24" t="s">
        <v>69</v>
      </c>
      <c r="F14" s="4"/>
    </row>
    <row r="15" spans="1:9" ht="15" customHeight="1" thickBot="1" x14ac:dyDescent="0.4">
      <c r="A15" s="88">
        <v>0</v>
      </c>
      <c r="B15" s="89"/>
      <c r="C15" s="89">
        <v>0</v>
      </c>
      <c r="D15" s="89"/>
      <c r="E15" s="20">
        <f>A15+C15</f>
        <v>0</v>
      </c>
      <c r="F15" s="4"/>
      <c r="G15" s="9"/>
      <c r="H15" s="9"/>
      <c r="I15" s="4"/>
    </row>
    <row r="16" spans="1:9" ht="15" customHeight="1" thickBot="1" x14ac:dyDescent="0.4">
      <c r="C16" s="4"/>
      <c r="D16" s="4"/>
      <c r="E16" s="4"/>
      <c r="F16" s="4"/>
      <c r="G16" s="4"/>
      <c r="H16" s="4"/>
      <c r="I16" s="4"/>
    </row>
    <row r="17" spans="1:9" ht="15" customHeight="1" x14ac:dyDescent="0.35">
      <c r="A17" s="4"/>
      <c r="B17" s="4"/>
      <c r="C17" s="4"/>
      <c r="D17" s="4"/>
      <c r="E17" s="33" t="s">
        <v>70</v>
      </c>
      <c r="F17" s="4"/>
      <c r="G17" s="4"/>
      <c r="H17" s="4"/>
      <c r="I17" s="4"/>
    </row>
    <row r="18" spans="1:9" ht="15" customHeight="1" thickBot="1" x14ac:dyDescent="0.4">
      <c r="C18" s="4"/>
      <c r="D18" s="4"/>
      <c r="E18" s="21">
        <f>E11+E15</f>
        <v>2300</v>
      </c>
      <c r="G18" s="4"/>
      <c r="H18" s="4"/>
      <c r="I18" s="4"/>
    </row>
    <row r="19" spans="1:9" ht="15" customHeight="1" thickBot="1" x14ac:dyDescent="0.4">
      <c r="C19" s="4"/>
      <c r="D19" s="4"/>
      <c r="E19" s="7"/>
    </row>
    <row r="20" spans="1:9" ht="15" customHeight="1" thickBot="1" x14ac:dyDescent="0.4">
      <c r="A20" s="83" t="s">
        <v>87</v>
      </c>
      <c r="B20" s="84"/>
      <c r="C20" s="84"/>
      <c r="D20" s="84"/>
      <c r="E20" s="85"/>
    </row>
    <row r="21" spans="1:9" ht="15" customHeight="1" x14ac:dyDescent="0.35">
      <c r="A21" s="34" t="s">
        <v>82</v>
      </c>
      <c r="B21" s="35"/>
      <c r="C21" s="36"/>
      <c r="D21" s="36"/>
      <c r="E21" s="37"/>
    </row>
    <row r="22" spans="1:9" ht="15" customHeight="1" x14ac:dyDescent="0.35">
      <c r="A22" s="80" t="s">
        <v>83</v>
      </c>
      <c r="B22" s="81"/>
      <c r="C22" s="81"/>
      <c r="D22" s="81"/>
      <c r="E22" s="82"/>
    </row>
    <row r="23" spans="1:9" ht="15" customHeight="1" x14ac:dyDescent="0.35">
      <c r="A23" s="80"/>
      <c r="B23" s="81"/>
      <c r="C23" s="81"/>
      <c r="D23" s="81"/>
      <c r="E23" s="82"/>
    </row>
    <row r="24" spans="1:9" ht="15" customHeight="1" x14ac:dyDescent="0.35">
      <c r="A24" s="38" t="s">
        <v>84</v>
      </c>
      <c r="B24" s="39"/>
      <c r="C24" s="40"/>
      <c r="D24" s="40"/>
      <c r="E24" s="41"/>
    </row>
    <row r="25" spans="1:9" ht="15" customHeight="1" thickBot="1" x14ac:dyDescent="0.4">
      <c r="A25" s="42" t="s">
        <v>85</v>
      </c>
      <c r="B25" s="43"/>
      <c r="C25" s="43"/>
      <c r="D25" s="43"/>
      <c r="E25" s="44"/>
    </row>
  </sheetData>
  <sheetProtection sheet="1" objects="1" scenarios="1"/>
  <protectedRanges>
    <protectedRange algorithmName="SHA-512" hashValue="HyoxqGBLv3mBLR6DUREURcTFC0uc3TfaAqlDMIFa0MrkYWupv/gN4KzNe8HNqEJ/Nv8seCkD1VxSACPJ7/+9sg==" saltValue="gPIQYOHIhCgKhEmGxGGgLA==" spinCount="100000" sqref="E5:E7 C11:E11 B7" name="Range1"/>
  </protectedRanges>
  <mergeCells count="10">
    <mergeCell ref="A4:B4"/>
    <mergeCell ref="D4:E4"/>
    <mergeCell ref="A13:E13"/>
    <mergeCell ref="A9:E9"/>
    <mergeCell ref="A22:E23"/>
    <mergeCell ref="A20:E20"/>
    <mergeCell ref="A14:B14"/>
    <mergeCell ref="A15:B15"/>
    <mergeCell ref="C15:D15"/>
    <mergeCell ref="C14:D14"/>
  </mergeCells>
  <conditionalFormatting sqref="A11">
    <cfRule type="cellIs" dxfId="9" priority="7" operator="between">
      <formula>0</formula>
      <formula>700</formula>
    </cfRule>
  </conditionalFormatting>
  <conditionalFormatting sqref="E6">
    <cfRule type="cellIs" dxfId="8" priority="8" operator="between">
      <formula>2</formula>
      <formula>12</formula>
    </cfRule>
    <cfRule type="cellIs" dxfId="7" priority="9" operator="lessThan">
      <formula>2</formula>
    </cfRule>
    <cfRule type="cellIs" dxfId="6" priority="10" operator="greaterThan">
      <formula>12</formula>
    </cfRule>
  </conditionalFormatting>
  <dataValidations count="4">
    <dataValidation type="list" allowBlank="1" showInputMessage="1" showErrorMessage="1" sqref="B11" xr:uid="{00000000-0002-0000-0000-000001000000}">
      <formula1>"0,250"</formula1>
    </dataValidation>
    <dataValidation type="list" allowBlank="1" showInputMessage="1" showErrorMessage="1" sqref="A15" xr:uid="{00000000-0002-0000-0000-000002000000}">
      <formula1>"0,56,285,417,535,785,1188,1735"</formula1>
    </dataValidation>
    <dataValidation type="list" allowBlank="1" showInputMessage="1" showErrorMessage="1" sqref="A11" xr:uid="{FBF06A32-DC93-47A5-94DA-CC2B361D7AF7}">
      <formula1>"0,700,900"</formula1>
    </dataValidation>
    <dataValidation type="list" allowBlank="1" showInputMessage="1" showErrorMessage="1" sqref="C15" xr:uid="{00000000-0002-0000-0000-000004000000}">
      <formula1>"0,28,211,309,395,580,1188,1735"</formula1>
    </dataValidation>
  </dataValidations>
  <hyperlinks>
    <hyperlink ref="A24" r:id="rId1" display="Click to determine the Distance Band" xr:uid="{3B6FD44D-9885-4A67-A81B-0D45A4F087D6}"/>
  </hyperlinks>
  <pageMargins left="0.7" right="0.7" top="0.75" bottom="0.75" header="0.3" footer="0.3"/>
  <pageSetup paperSize="9" orientation="portrait" r:id="rId2"/>
  <headerFooter>
    <oddFooter>&amp;C&amp;1#&amp;"Calibri"&amp;10&amp;KFFFF00HK-dir Intern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59BA4-53A6-445B-8C9E-A13082FC9E8D}">
  <dimension ref="A1:E25"/>
  <sheetViews>
    <sheetView workbookViewId="0">
      <selection activeCell="A2" sqref="A2"/>
    </sheetView>
  </sheetViews>
  <sheetFormatPr defaultRowHeight="15" customHeight="1" x14ac:dyDescent="0.35"/>
  <cols>
    <col min="1" max="1" width="45.453125" customWidth="1"/>
    <col min="2" max="2" width="10.90625" customWidth="1"/>
    <col min="3" max="3" width="14.81640625" customWidth="1"/>
    <col min="4" max="4" width="44.36328125" customWidth="1"/>
    <col min="5" max="5" width="21.90625" customWidth="1"/>
  </cols>
  <sheetData>
    <row r="1" spans="1:5" ht="15" customHeight="1" x14ac:dyDescent="0.35">
      <c r="A1" s="2" t="s">
        <v>107</v>
      </c>
    </row>
    <row r="2" spans="1:5" ht="15" customHeight="1" x14ac:dyDescent="0.35">
      <c r="A2" t="s">
        <v>78</v>
      </c>
    </row>
    <row r="3" spans="1:5" ht="15" customHeight="1" thickBot="1" x14ac:dyDescent="0.4">
      <c r="A3" s="4"/>
      <c r="B3" s="4"/>
      <c r="C3" s="4"/>
      <c r="D3" s="4"/>
      <c r="E3" s="4"/>
    </row>
    <row r="4" spans="1:5" ht="15" customHeight="1" thickBot="1" x14ac:dyDescent="0.4">
      <c r="A4" s="73" t="s">
        <v>79</v>
      </c>
      <c r="B4" s="74"/>
      <c r="C4" s="16"/>
      <c r="D4" s="75" t="s">
        <v>71</v>
      </c>
      <c r="E4" s="76"/>
    </row>
    <row r="5" spans="1:5" ht="15" customHeight="1" x14ac:dyDescent="0.35">
      <c r="A5" s="22" t="s">
        <v>75</v>
      </c>
      <c r="B5" s="25">
        <v>45658</v>
      </c>
      <c r="C5" s="5"/>
      <c r="D5" s="23" t="s">
        <v>0</v>
      </c>
      <c r="E5" s="46">
        <f>(B6-B5)+1</f>
        <v>36</v>
      </c>
    </row>
    <row r="6" spans="1:5" ht="15" customHeight="1" x14ac:dyDescent="0.35">
      <c r="A6" s="27" t="s">
        <v>76</v>
      </c>
      <c r="B6" s="17">
        <v>45693</v>
      </c>
      <c r="C6" s="5"/>
      <c r="D6" s="47" t="s">
        <v>90</v>
      </c>
      <c r="E6" s="46">
        <f>IF(E5&lt;15,E5,14)</f>
        <v>14</v>
      </c>
    </row>
    <row r="7" spans="1:5" ht="15" customHeight="1" thickBot="1" x14ac:dyDescent="0.4">
      <c r="A7" s="28" t="s">
        <v>72</v>
      </c>
      <c r="B7" s="29">
        <f>B6-B5+1</f>
        <v>36</v>
      </c>
      <c r="C7" s="6" t="str">
        <f>IF(STARTDATE&lt;ENDDATE,"","START DATE must be  &lt; END STARTDATEDATE")</f>
        <v/>
      </c>
      <c r="D7" s="48" t="s">
        <v>91</v>
      </c>
      <c r="E7" s="49">
        <f>IF(E5&lt;15,0,E5-E6)</f>
        <v>22</v>
      </c>
    </row>
    <row r="8" spans="1:5" ht="15" customHeight="1" thickBot="1" x14ac:dyDescent="0.4">
      <c r="A8" s="4"/>
      <c r="B8" s="4"/>
      <c r="C8" s="4"/>
      <c r="D8" s="4"/>
      <c r="E8" s="4"/>
    </row>
    <row r="9" spans="1:5" ht="15" customHeight="1" thickBot="1" x14ac:dyDescent="0.4">
      <c r="A9" s="77" t="s">
        <v>103</v>
      </c>
      <c r="B9" s="78"/>
      <c r="C9" s="78"/>
      <c r="D9" s="78"/>
      <c r="E9" s="79"/>
    </row>
    <row r="10" spans="1:5" ht="15" customHeight="1" x14ac:dyDescent="0.35">
      <c r="A10" s="86" t="s">
        <v>92</v>
      </c>
      <c r="B10" s="87"/>
      <c r="C10" s="87" t="s">
        <v>104</v>
      </c>
      <c r="D10" s="87"/>
      <c r="E10" s="45" t="s">
        <v>67</v>
      </c>
    </row>
    <row r="11" spans="1:5" thickBot="1" x14ac:dyDescent="0.4">
      <c r="A11" s="93">
        <f>(79*E6)+(56*E7)</f>
        <v>2338</v>
      </c>
      <c r="B11" s="94"/>
      <c r="C11" s="89">
        <v>0</v>
      </c>
      <c r="D11" s="89"/>
      <c r="E11" s="15">
        <f>A11+B11+C11</f>
        <v>2338</v>
      </c>
    </row>
    <row r="12" spans="1:5" ht="15" customHeight="1" thickBot="1" x14ac:dyDescent="0.4"/>
    <row r="13" spans="1:5" ht="15" customHeight="1" thickBot="1" x14ac:dyDescent="0.4">
      <c r="A13" s="77" t="s">
        <v>80</v>
      </c>
      <c r="B13" s="78"/>
      <c r="C13" s="78"/>
      <c r="D13" s="78"/>
      <c r="E13" s="79"/>
    </row>
    <row r="14" spans="1:5" ht="15" customHeight="1" x14ac:dyDescent="0.35">
      <c r="A14" s="86" t="s">
        <v>68</v>
      </c>
      <c r="B14" s="87"/>
      <c r="C14" s="87" t="s">
        <v>64</v>
      </c>
      <c r="D14" s="87"/>
      <c r="E14" s="24" t="s">
        <v>69</v>
      </c>
    </row>
    <row r="15" spans="1:5" ht="15" customHeight="1" thickBot="1" x14ac:dyDescent="0.4">
      <c r="A15" s="88">
        <v>0</v>
      </c>
      <c r="B15" s="89"/>
      <c r="C15" s="89">
        <v>580</v>
      </c>
      <c r="D15" s="89"/>
      <c r="E15" s="20">
        <f>A15+C15</f>
        <v>580</v>
      </c>
    </row>
    <row r="16" spans="1:5" ht="15" customHeight="1" thickBot="1" x14ac:dyDescent="0.4">
      <c r="C16" s="4"/>
      <c r="D16" s="4"/>
      <c r="E16" s="4"/>
    </row>
    <row r="17" spans="1:5" ht="15" customHeight="1" x14ac:dyDescent="0.35">
      <c r="A17" s="4"/>
      <c r="B17" s="4"/>
      <c r="C17" s="4"/>
      <c r="D17" s="4"/>
      <c r="E17" s="33" t="s">
        <v>70</v>
      </c>
    </row>
    <row r="18" spans="1:5" ht="15" customHeight="1" thickBot="1" x14ac:dyDescent="0.4">
      <c r="C18" s="4"/>
      <c r="D18" s="4"/>
      <c r="E18" s="21">
        <f>E11+E15</f>
        <v>2918</v>
      </c>
    </row>
    <row r="19" spans="1:5" ht="15" customHeight="1" thickBot="1" x14ac:dyDescent="0.4">
      <c r="C19" s="4"/>
      <c r="D19" s="4"/>
      <c r="E19" s="7"/>
    </row>
    <row r="20" spans="1:5" ht="15" customHeight="1" thickBot="1" x14ac:dyDescent="0.4">
      <c r="A20" s="83" t="s">
        <v>87</v>
      </c>
      <c r="B20" s="84"/>
      <c r="C20" s="84"/>
      <c r="D20" s="84"/>
      <c r="E20" s="85"/>
    </row>
    <row r="21" spans="1:5" ht="15" customHeight="1" x14ac:dyDescent="0.35">
      <c r="A21" s="90" t="s">
        <v>82</v>
      </c>
      <c r="B21" s="91"/>
      <c r="C21" s="91"/>
      <c r="D21" s="91"/>
      <c r="E21" s="92"/>
    </row>
    <row r="22" spans="1:5" ht="15" customHeight="1" x14ac:dyDescent="0.35">
      <c r="A22" s="80"/>
      <c r="B22" s="81"/>
      <c r="C22" s="81"/>
      <c r="D22" s="81"/>
      <c r="E22" s="82"/>
    </row>
    <row r="23" spans="1:5" ht="15" customHeight="1" x14ac:dyDescent="0.35">
      <c r="A23" s="40" t="s">
        <v>105</v>
      </c>
      <c r="B23" s="39"/>
      <c r="C23" s="40"/>
      <c r="D23" s="40"/>
      <c r="E23" s="41"/>
    </row>
    <row r="24" spans="1:5" ht="15" customHeight="1" x14ac:dyDescent="0.35">
      <c r="A24" s="38" t="s">
        <v>84</v>
      </c>
      <c r="B24" s="39"/>
      <c r="C24" s="40"/>
      <c r="D24" s="40"/>
      <c r="E24" s="41"/>
    </row>
    <row r="25" spans="1:5" ht="15" customHeight="1" thickBot="1" x14ac:dyDescent="0.4">
      <c r="A25" s="42" t="s">
        <v>85</v>
      </c>
      <c r="B25" s="43"/>
      <c r="C25" s="43"/>
      <c r="D25" s="43"/>
      <c r="E25" s="44"/>
    </row>
  </sheetData>
  <protectedRanges>
    <protectedRange algorithmName="SHA-512" hashValue="HyoxqGBLv3mBLR6DUREURcTFC0uc3TfaAqlDMIFa0MrkYWupv/gN4KzNe8HNqEJ/Nv8seCkD1VxSACPJ7/+9sg==" saltValue="gPIQYOHIhCgKhEmGxGGgLA==" spinCount="100000" sqref="B7 E11" name="Range1_1"/>
    <protectedRange algorithmName="SHA-512" hashValue="h+BL+zh9s3WbrUc9SudXtB3iYpPuicoOs+bH+oJwE+cTXaY14oWcgx1tTsy9FZCCHBOEUxzTB0oN3nbw76yFPg==" saltValue="93x01PQd41rT0orYwgM2ew==" spinCount="100000" sqref="E5:E7" name="Range1_2"/>
  </protectedRanges>
  <mergeCells count="14">
    <mergeCell ref="A21:E22"/>
    <mergeCell ref="A15:B15"/>
    <mergeCell ref="C15:D15"/>
    <mergeCell ref="A20:E20"/>
    <mergeCell ref="A4:B4"/>
    <mergeCell ref="D4:E4"/>
    <mergeCell ref="A9:E9"/>
    <mergeCell ref="A13:E13"/>
    <mergeCell ref="A14:B14"/>
    <mergeCell ref="C14:D14"/>
    <mergeCell ref="A10:B10"/>
    <mergeCell ref="A11:B11"/>
    <mergeCell ref="C10:D10"/>
    <mergeCell ref="C11:D11"/>
  </mergeCells>
  <conditionalFormatting sqref="E5">
    <cfRule type="cellIs" dxfId="5" priority="1" operator="greaterThan">
      <formula>36</formula>
    </cfRule>
    <cfRule type="cellIs" dxfId="4" priority="2" operator="lessThan">
      <formula>5</formula>
    </cfRule>
  </conditionalFormatting>
  <dataValidations count="3">
    <dataValidation type="list" allowBlank="1" showInputMessage="1" showErrorMessage="1" sqref="C15" xr:uid="{801E5E5E-F023-4E57-AD1B-F1991D630AA8}">
      <formula1>"0,28,211,309,395,580,1188,1735"</formula1>
    </dataValidation>
    <dataValidation type="list" allowBlank="1" showInputMessage="1" showErrorMessage="1" sqref="A15" xr:uid="{9149653F-389B-465B-851A-1089B258D854}">
      <formula1>"0,56,285,417,535,785,1188,1735"</formula1>
    </dataValidation>
    <dataValidation type="list" allowBlank="1" showInputMessage="1" showErrorMessage="1" sqref="C11:D11" xr:uid="{157EFC2A-0C76-4AEF-8475-05E0D8F3C07C}">
      <formula1>"0,100,150"</formula1>
    </dataValidation>
  </dataValidations>
  <hyperlinks>
    <hyperlink ref="A24" r:id="rId1" display="Click to determine the Distance Band" xr:uid="{9D6D12E9-3D61-44D5-81BA-DFA7171D746C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6860B-11CE-46FB-A661-558FC61C9D8A}">
  <dimension ref="A1:E23"/>
  <sheetViews>
    <sheetView workbookViewId="0">
      <selection activeCell="A2" sqref="A2"/>
    </sheetView>
  </sheetViews>
  <sheetFormatPr defaultRowHeight="14.5" x14ac:dyDescent="0.35"/>
  <cols>
    <col min="1" max="1" width="48.90625" customWidth="1"/>
    <col min="2" max="2" width="23.90625" customWidth="1"/>
    <col min="3" max="3" width="33.453125" customWidth="1"/>
    <col min="4" max="4" width="34.81640625" customWidth="1"/>
    <col min="5" max="5" width="21.90625" customWidth="1"/>
  </cols>
  <sheetData>
    <row r="1" spans="1:5" x14ac:dyDescent="0.35">
      <c r="A1" s="2" t="s">
        <v>107</v>
      </c>
    </row>
    <row r="2" spans="1:5" x14ac:dyDescent="0.35">
      <c r="A2" t="s">
        <v>78</v>
      </c>
    </row>
    <row r="3" spans="1:5" ht="15" thickBot="1" x14ac:dyDescent="0.4">
      <c r="A3" s="4"/>
      <c r="B3" s="4"/>
      <c r="C3" s="4"/>
      <c r="D3" s="4"/>
      <c r="E3" s="4"/>
    </row>
    <row r="4" spans="1:5" ht="15" thickBot="1" x14ac:dyDescent="0.4">
      <c r="A4" s="73" t="s">
        <v>79</v>
      </c>
      <c r="B4" s="74"/>
      <c r="C4" s="16"/>
      <c r="D4" s="75" t="s">
        <v>71</v>
      </c>
      <c r="E4" s="76"/>
    </row>
    <row r="5" spans="1:5" x14ac:dyDescent="0.35">
      <c r="A5" s="22" t="s">
        <v>75</v>
      </c>
      <c r="B5" s="25">
        <v>45658</v>
      </c>
      <c r="C5" s="5"/>
      <c r="D5" s="23" t="s">
        <v>0</v>
      </c>
      <c r="E5" s="46">
        <f>(B6-B5)+1</f>
        <v>5</v>
      </c>
    </row>
    <row r="6" spans="1:5" x14ac:dyDescent="0.35">
      <c r="A6" s="27" t="s">
        <v>76</v>
      </c>
      <c r="B6" s="17">
        <v>45662</v>
      </c>
      <c r="C6" s="5"/>
      <c r="D6" s="47" t="s">
        <v>90</v>
      </c>
      <c r="E6" s="46">
        <f>IF(E5&lt;15,E5,14)</f>
        <v>5</v>
      </c>
    </row>
    <row r="7" spans="1:5" ht="15" thickBot="1" x14ac:dyDescent="0.4">
      <c r="A7" s="28" t="s">
        <v>72</v>
      </c>
      <c r="B7" s="29">
        <f>B6-B5+1</f>
        <v>5</v>
      </c>
      <c r="C7" s="6" t="str">
        <f>IF(STARTDATE&lt;ENDDATE,"","START DATE must be  &lt; END STARTDATEDATE")</f>
        <v/>
      </c>
      <c r="D7" s="48" t="s">
        <v>91</v>
      </c>
      <c r="E7" s="49">
        <f>IF(E5&lt;15,0,E5-E6)</f>
        <v>0</v>
      </c>
    </row>
    <row r="8" spans="1:5" ht="15" thickBot="1" x14ac:dyDescent="0.4">
      <c r="A8" s="4"/>
      <c r="B8" s="4"/>
      <c r="C8" s="4"/>
      <c r="D8" s="4"/>
      <c r="E8" s="4"/>
    </row>
    <row r="9" spans="1:5" ht="15" thickBot="1" x14ac:dyDescent="0.4">
      <c r="A9" s="77" t="s">
        <v>81</v>
      </c>
      <c r="B9" s="78"/>
      <c r="C9" s="78"/>
      <c r="D9" s="78"/>
      <c r="E9" s="79"/>
    </row>
    <row r="10" spans="1:5" x14ac:dyDescent="0.35">
      <c r="A10" s="86" t="s">
        <v>92</v>
      </c>
      <c r="B10" s="87"/>
      <c r="C10" s="51"/>
      <c r="D10" s="51"/>
      <c r="E10" s="45" t="s">
        <v>67</v>
      </c>
    </row>
    <row r="11" spans="1:5" ht="15" thickBot="1" x14ac:dyDescent="0.4">
      <c r="A11" s="93">
        <f>(190*E6)+ROUND(E7*190*0.7,0)</f>
        <v>950</v>
      </c>
      <c r="B11" s="94"/>
      <c r="C11" s="50"/>
      <c r="D11" s="50"/>
      <c r="E11" s="15">
        <f>A11+B11</f>
        <v>950</v>
      </c>
    </row>
    <row r="12" spans="1:5" ht="15" thickBot="1" x14ac:dyDescent="0.4"/>
    <row r="13" spans="1:5" ht="15" thickBot="1" x14ac:dyDescent="0.4">
      <c r="A13" s="77" t="s">
        <v>106</v>
      </c>
      <c r="B13" s="78"/>
      <c r="C13" s="78"/>
      <c r="D13" s="78"/>
      <c r="E13" s="79"/>
    </row>
    <row r="14" spans="1:5" x14ac:dyDescent="0.35">
      <c r="A14" s="86" t="s">
        <v>68</v>
      </c>
      <c r="B14" s="87"/>
      <c r="C14" s="87" t="s">
        <v>64</v>
      </c>
      <c r="D14" s="87"/>
      <c r="E14" s="24" t="s">
        <v>69</v>
      </c>
    </row>
    <row r="15" spans="1:5" ht="15" thickBot="1" x14ac:dyDescent="0.4">
      <c r="A15" s="88">
        <v>0</v>
      </c>
      <c r="B15" s="89"/>
      <c r="C15" s="89">
        <v>0</v>
      </c>
      <c r="D15" s="89"/>
      <c r="E15" s="20">
        <f>A15+C15</f>
        <v>0</v>
      </c>
    </row>
    <row r="16" spans="1:5" ht="15" thickBot="1" x14ac:dyDescent="0.4">
      <c r="C16" s="4"/>
      <c r="D16" s="4"/>
      <c r="E16" s="4"/>
    </row>
    <row r="17" spans="1:5" x14ac:dyDescent="0.35">
      <c r="A17" s="4"/>
      <c r="B17" s="4"/>
      <c r="C17" s="4"/>
      <c r="D17" s="4"/>
      <c r="E17" s="33" t="s">
        <v>70</v>
      </c>
    </row>
    <row r="18" spans="1:5" ht="15" thickBot="1" x14ac:dyDescent="0.4">
      <c r="C18" s="4"/>
      <c r="D18" s="4"/>
      <c r="E18" s="21">
        <f>E11+E15</f>
        <v>950</v>
      </c>
    </row>
    <row r="19" spans="1:5" ht="15" thickBot="1" x14ac:dyDescent="0.4">
      <c r="C19" s="4"/>
      <c r="D19" s="4"/>
      <c r="E19" s="7"/>
    </row>
    <row r="20" spans="1:5" ht="15" thickBot="1" x14ac:dyDescent="0.4">
      <c r="A20" s="83" t="s">
        <v>87</v>
      </c>
      <c r="B20" s="84"/>
      <c r="C20" s="84"/>
      <c r="D20" s="84"/>
      <c r="E20" s="85"/>
    </row>
    <row r="21" spans="1:5" ht="14.4" customHeight="1" x14ac:dyDescent="0.35">
      <c r="A21" s="69" t="s">
        <v>82</v>
      </c>
      <c r="B21" s="67"/>
      <c r="C21" s="67"/>
      <c r="D21" s="67"/>
      <c r="E21" s="68"/>
    </row>
    <row r="22" spans="1:5" x14ac:dyDescent="0.35">
      <c r="A22" s="38" t="s">
        <v>93</v>
      </c>
      <c r="B22" s="61"/>
      <c r="C22" s="62"/>
      <c r="D22" s="62"/>
      <c r="E22" s="63"/>
    </row>
    <row r="23" spans="1:5" ht="15" thickBot="1" x14ac:dyDescent="0.4">
      <c r="A23" s="64" t="s">
        <v>94</v>
      </c>
      <c r="B23" s="65"/>
      <c r="C23" s="65"/>
      <c r="D23" s="65"/>
      <c r="E23" s="66"/>
    </row>
  </sheetData>
  <sheetProtection sheet="1" objects="1" scenarios="1"/>
  <protectedRanges>
    <protectedRange algorithmName="SHA-512" hashValue="HyoxqGBLv3mBLR6DUREURcTFC0uc3TfaAqlDMIFa0MrkYWupv/gN4KzNe8HNqEJ/Nv8seCkD1VxSACPJ7/+9sg==" saltValue="gPIQYOHIhCgKhEmGxGGgLA==" spinCount="100000" sqref="B7 E11" name="Range1_1_1"/>
    <protectedRange algorithmName="SHA-512" hashValue="h+BL+zh9s3WbrUc9SudXtB3iYpPuicoOs+bH+oJwE+cTXaY14oWcgx1tTsy9FZCCHBOEUxzTB0oN3nbw76yFPg==" saltValue="93x01PQd41rT0orYwgM2ew==" spinCount="100000" sqref="E5:E7" name="Range1_2"/>
  </protectedRanges>
  <mergeCells count="11">
    <mergeCell ref="A15:B15"/>
    <mergeCell ref="C15:D15"/>
    <mergeCell ref="A20:E20"/>
    <mergeCell ref="A10:B10"/>
    <mergeCell ref="A11:B11"/>
    <mergeCell ref="A4:B4"/>
    <mergeCell ref="D4:E4"/>
    <mergeCell ref="A9:E9"/>
    <mergeCell ref="A13:E13"/>
    <mergeCell ref="A14:B14"/>
    <mergeCell ref="C14:D14"/>
  </mergeCells>
  <conditionalFormatting sqref="E5">
    <cfRule type="cellIs" dxfId="3" priority="1" operator="greaterThan">
      <formula>36</formula>
    </cfRule>
    <cfRule type="cellIs" dxfId="2" priority="2" operator="lessThan">
      <formula>5</formula>
    </cfRule>
  </conditionalFormatting>
  <dataValidations count="2">
    <dataValidation type="list" allowBlank="1" showInputMessage="1" showErrorMessage="1" sqref="A15" xr:uid="{F6713C64-E874-4D28-A515-FA7DF6D643FF}">
      <formula1>"0,56,285,417,535,785,1188,1735"</formula1>
    </dataValidation>
    <dataValidation type="list" allowBlank="1" showInputMessage="1" showErrorMessage="1" sqref="C15" xr:uid="{1DF9C53F-3DC9-4216-AAA6-7C614F37D098}">
      <formula1>"0,28,211,309,395,580,1188,1735"</formula1>
    </dataValidation>
  </dataValidations>
  <hyperlinks>
    <hyperlink ref="A22" r:id="rId1" display="Click to determine the Distance Band" xr:uid="{9F2E06D9-A979-4CFF-AD05-BE7F2BC30F2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F0376-329A-4FFD-A497-9C82937E3FC6}">
  <dimension ref="A1:E23"/>
  <sheetViews>
    <sheetView zoomScaleNormal="100" workbookViewId="0">
      <selection activeCell="F12" sqref="F12"/>
    </sheetView>
  </sheetViews>
  <sheetFormatPr defaultRowHeight="14.5" x14ac:dyDescent="0.35"/>
  <cols>
    <col min="1" max="1" width="25.54296875" customWidth="1"/>
    <col min="2" max="2" width="26.54296875" customWidth="1"/>
    <col min="3" max="3" width="26.453125" customWidth="1"/>
    <col min="4" max="4" width="44.36328125" customWidth="1"/>
    <col min="5" max="5" width="21.90625" customWidth="1"/>
    <col min="6" max="17" width="9.1796875" customWidth="1"/>
  </cols>
  <sheetData>
    <row r="1" spans="1:5" ht="15" customHeight="1" x14ac:dyDescent="0.35">
      <c r="A1" s="2" t="s">
        <v>77</v>
      </c>
    </row>
    <row r="2" spans="1:5" ht="15" customHeight="1" x14ac:dyDescent="0.35">
      <c r="A2" t="s">
        <v>78</v>
      </c>
    </row>
    <row r="3" spans="1:5" ht="15" thickBot="1" x14ac:dyDescent="0.4">
      <c r="A3" s="4"/>
      <c r="B3" s="4"/>
      <c r="C3" s="4"/>
      <c r="D3" s="4"/>
      <c r="E3" s="4"/>
    </row>
    <row r="4" spans="1:5" ht="15" thickBot="1" x14ac:dyDescent="0.4">
      <c r="A4" s="73" t="s">
        <v>79</v>
      </c>
      <c r="B4" s="74"/>
      <c r="C4" s="16"/>
      <c r="D4" s="75" t="s">
        <v>71</v>
      </c>
      <c r="E4" s="76"/>
    </row>
    <row r="5" spans="1:5" ht="15" customHeight="1" x14ac:dyDescent="0.35">
      <c r="A5" s="22" t="s">
        <v>75</v>
      </c>
      <c r="B5" s="25">
        <v>45658</v>
      </c>
      <c r="C5" s="5"/>
      <c r="D5" s="23" t="s">
        <v>0</v>
      </c>
      <c r="E5" s="46">
        <f>(B6-B5)+1</f>
        <v>36</v>
      </c>
    </row>
    <row r="6" spans="1:5" ht="15" customHeight="1" x14ac:dyDescent="0.35">
      <c r="A6" s="27" t="s">
        <v>76</v>
      </c>
      <c r="B6" s="17">
        <v>45693</v>
      </c>
      <c r="C6" s="5"/>
      <c r="D6" s="47" t="s">
        <v>90</v>
      </c>
      <c r="E6" s="46">
        <f>IF(E5&lt;15,E5,14)</f>
        <v>14</v>
      </c>
    </row>
    <row r="7" spans="1:5" ht="15" thickBot="1" x14ac:dyDescent="0.4">
      <c r="A7" s="28" t="s">
        <v>72</v>
      </c>
      <c r="B7" s="29">
        <f>B6-B5+1</f>
        <v>36</v>
      </c>
      <c r="C7" s="6" t="str">
        <f>IF(STARTDATE&lt;ENDDATE,"","START DATE must be  &lt; END STARTDATEDATE")</f>
        <v/>
      </c>
      <c r="D7" s="48" t="s">
        <v>91</v>
      </c>
      <c r="E7" s="49">
        <f>IF(E5&lt;15,0,E5-E6)</f>
        <v>22</v>
      </c>
    </row>
    <row r="8" spans="1:5" ht="15" customHeight="1" thickBot="1" x14ac:dyDescent="0.4"/>
    <row r="9" spans="1:5" ht="15" customHeight="1" thickBot="1" x14ac:dyDescent="0.4">
      <c r="A9" s="98" t="s">
        <v>81</v>
      </c>
      <c r="B9" s="99"/>
      <c r="C9" s="100"/>
    </row>
    <row r="10" spans="1:5" ht="59.4" customHeight="1" x14ac:dyDescent="0.35">
      <c r="A10" s="52" t="s">
        <v>88</v>
      </c>
      <c r="B10" s="53" t="s">
        <v>89</v>
      </c>
      <c r="C10" s="54" t="s">
        <v>97</v>
      </c>
    </row>
    <row r="11" spans="1:5" ht="15" customHeight="1" thickBot="1" x14ac:dyDescent="0.4">
      <c r="A11" s="55">
        <f>79*E6</f>
        <v>1106</v>
      </c>
      <c r="B11" s="56">
        <f>56*E7</f>
        <v>1232</v>
      </c>
      <c r="C11" s="57">
        <f>A11+B11</f>
        <v>2338</v>
      </c>
    </row>
    <row r="12" spans="1:5" ht="15" customHeight="1" thickBot="1" x14ac:dyDescent="0.4"/>
    <row r="13" spans="1:5" ht="15" customHeight="1" thickBot="1" x14ac:dyDescent="0.4">
      <c r="A13" s="98" t="s">
        <v>98</v>
      </c>
      <c r="B13" s="99"/>
      <c r="C13" s="99"/>
      <c r="D13" s="100"/>
    </row>
    <row r="14" spans="1:5" ht="65.400000000000006" customHeight="1" x14ac:dyDescent="0.35">
      <c r="A14" s="52" t="s">
        <v>100</v>
      </c>
      <c r="B14" s="53" t="s">
        <v>95</v>
      </c>
      <c r="C14" s="53" t="s">
        <v>3</v>
      </c>
      <c r="D14" s="54" t="s">
        <v>96</v>
      </c>
    </row>
    <row r="15" spans="1:5" ht="15" customHeight="1" thickBot="1" x14ac:dyDescent="0.4">
      <c r="A15" s="71">
        <v>1</v>
      </c>
      <c r="B15" s="58">
        <f>A15*C11</f>
        <v>2338</v>
      </c>
      <c r="C15" s="72" t="s">
        <v>4</v>
      </c>
      <c r="D15" s="59">
        <f>IF(C15="Incoming",B15/900,B15/700)</f>
        <v>2.597777777777778</v>
      </c>
    </row>
    <row r="16" spans="1:5" ht="15" customHeight="1" thickBot="1" x14ac:dyDescent="0.4"/>
    <row r="17" spans="1:5" ht="15" customHeight="1" thickBot="1" x14ac:dyDescent="0.4">
      <c r="A17" s="83" t="s">
        <v>87</v>
      </c>
      <c r="B17" s="84"/>
      <c r="C17" s="84"/>
      <c r="D17" s="84"/>
      <c r="E17" s="85"/>
    </row>
    <row r="18" spans="1:5" x14ac:dyDescent="0.35">
      <c r="A18" s="95" t="s">
        <v>82</v>
      </c>
      <c r="B18" s="96"/>
      <c r="C18" s="96"/>
      <c r="D18" s="96"/>
      <c r="E18" s="97"/>
    </row>
    <row r="19" spans="1:5" ht="15" customHeight="1" x14ac:dyDescent="0.35">
      <c r="A19" s="95"/>
      <c r="B19" s="96"/>
      <c r="C19" s="96"/>
      <c r="D19" s="96"/>
      <c r="E19" s="97"/>
    </row>
    <row r="20" spans="1:5" ht="15" customHeight="1" x14ac:dyDescent="0.35">
      <c r="A20" s="70" t="s">
        <v>101</v>
      </c>
      <c r="B20" s="62"/>
      <c r="C20" s="62"/>
      <c r="D20" s="62"/>
      <c r="E20" s="63"/>
    </row>
    <row r="21" spans="1:5" ht="15" customHeight="1" thickBot="1" x14ac:dyDescent="0.4">
      <c r="A21" s="64" t="s">
        <v>102</v>
      </c>
      <c r="B21" s="43"/>
      <c r="C21" s="43"/>
      <c r="D21" s="43"/>
      <c r="E21" s="44"/>
    </row>
    <row r="22" spans="1:5" ht="15" customHeight="1" x14ac:dyDescent="0.35"/>
    <row r="23" spans="1:5" ht="15" customHeight="1" x14ac:dyDescent="0.35"/>
  </sheetData>
  <sheetProtection algorithmName="SHA-512" hashValue="cEYGoGqfRK/lsfX1nbzSp0/8OyKYMJ1eHGAysmvof0dYwyfZfrmjxvlNXu0xp1CUcQyWXDD5vbOSFkPsz31I2Q==" saltValue="k27j+DlMZDstuztMvqkUwQ==" spinCount="100000" sheet="1" objects="1" scenarios="1"/>
  <protectedRanges>
    <protectedRange algorithmName="SHA-512" hashValue="HyoxqGBLv3mBLR6DUREURcTFC0uc3TfaAqlDMIFa0MrkYWupv/gN4KzNe8HNqEJ/Nv8seCkD1VxSACPJ7/+9sg==" saltValue="gPIQYOHIhCgKhEmGxGGgLA==" spinCount="100000" sqref="B7" name="Range1_1_2"/>
    <protectedRange algorithmName="SHA-512" hashValue="h+BL+zh9s3WbrUc9SudXtB3iYpPuicoOs+bH+oJwE+cTXaY14oWcgx1tTsy9FZCCHBOEUxzTB0oN3nbw76yFPg==" saltValue="93x01PQd41rT0orYwgM2ew==" spinCount="100000" sqref="E5:E7" name="Range1_2_2"/>
    <protectedRange algorithmName="SHA-512" hashValue="HyoxqGBLv3mBLR6DUREURcTFC0uc3TfaAqlDMIFa0MrkYWupv/gN4KzNe8HNqEJ/Nv8seCkD1VxSACPJ7/+9sg==" saltValue="gPIQYOHIhCgKhEmGxGGgLA==" spinCount="100000" sqref="C15:D15" name="Range1_1_2_1_1"/>
  </protectedRanges>
  <mergeCells count="6">
    <mergeCell ref="A18:E19"/>
    <mergeCell ref="A4:B4"/>
    <mergeCell ref="D4:E4"/>
    <mergeCell ref="A9:C9"/>
    <mergeCell ref="A13:D13"/>
    <mergeCell ref="A17:E17"/>
  </mergeCells>
  <conditionalFormatting sqref="E5">
    <cfRule type="cellIs" dxfId="1" priority="1" operator="greaterThan">
      <formula>36</formula>
    </cfRule>
    <cfRule type="cellIs" dxfId="0" priority="2" operator="lessThan">
      <formula>5</formula>
    </cfRule>
  </conditionalFormatting>
  <dataValidations count="1">
    <dataValidation type="list" allowBlank="1" showInputMessage="1" showErrorMessage="1" sqref="C15" xr:uid="{60F706EA-757B-4F5A-83D6-D6BBFCA23E92}">
      <formula1>"Incoming, Outgoing"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36031-1BED-4E8D-A5B4-014B486E6246}">
  <dimension ref="A1:K25"/>
  <sheetViews>
    <sheetView tabSelected="1" workbookViewId="0">
      <selection activeCell="L18" sqref="L18"/>
    </sheetView>
  </sheetViews>
  <sheetFormatPr defaultRowHeight="14.5" x14ac:dyDescent="0.35"/>
  <sheetData>
    <row r="1" spans="1:11" ht="15" customHeight="1" thickBot="1" x14ac:dyDescent="0.4"/>
    <row r="2" spans="1:11" ht="15" customHeight="1" thickBot="1" x14ac:dyDescent="0.4">
      <c r="A2" s="83" t="s">
        <v>99</v>
      </c>
      <c r="B2" s="84"/>
      <c r="C2" s="84"/>
      <c r="D2" s="84"/>
      <c r="E2" s="84"/>
      <c r="F2" s="84"/>
      <c r="G2" s="84"/>
      <c r="H2" s="84"/>
      <c r="I2" s="84"/>
      <c r="J2" s="85"/>
      <c r="K2" s="60"/>
    </row>
    <row r="3" spans="1:11" ht="15" customHeight="1" x14ac:dyDescent="0.35">
      <c r="A3" s="101" t="s">
        <v>2</v>
      </c>
      <c r="B3" s="102"/>
      <c r="C3" s="102"/>
      <c r="D3" s="102"/>
      <c r="E3" s="102"/>
      <c r="F3" s="102"/>
      <c r="G3" s="102"/>
      <c r="H3" s="102"/>
      <c r="I3" s="102"/>
      <c r="J3" s="103"/>
      <c r="K3" s="60"/>
    </row>
    <row r="4" spans="1:11" ht="15" customHeight="1" x14ac:dyDescent="0.35">
      <c r="A4" s="104"/>
      <c r="B4" s="105"/>
      <c r="C4" s="105"/>
      <c r="D4" s="105"/>
      <c r="E4" s="105"/>
      <c r="F4" s="105"/>
      <c r="G4" s="105"/>
      <c r="H4" s="105"/>
      <c r="I4" s="105"/>
      <c r="J4" s="106"/>
      <c r="K4" s="60"/>
    </row>
    <row r="5" spans="1:11" ht="15" customHeight="1" x14ac:dyDescent="0.35">
      <c r="A5" s="104"/>
      <c r="B5" s="105"/>
      <c r="C5" s="105"/>
      <c r="D5" s="105"/>
      <c r="E5" s="105"/>
      <c r="F5" s="105"/>
      <c r="G5" s="105"/>
      <c r="H5" s="105"/>
      <c r="I5" s="105"/>
      <c r="J5" s="106"/>
      <c r="K5" s="60"/>
    </row>
    <row r="6" spans="1:11" ht="15" customHeight="1" x14ac:dyDescent="0.35">
      <c r="A6" s="104"/>
      <c r="B6" s="105"/>
      <c r="C6" s="105"/>
      <c r="D6" s="105"/>
      <c r="E6" s="105"/>
      <c r="F6" s="105"/>
      <c r="G6" s="105"/>
      <c r="H6" s="105"/>
      <c r="I6" s="105"/>
      <c r="J6" s="106"/>
      <c r="K6" s="60"/>
    </row>
    <row r="7" spans="1:11" ht="15" customHeight="1" thickBot="1" x14ac:dyDescent="0.4">
      <c r="A7" s="107"/>
      <c r="B7" s="108"/>
      <c r="C7" s="108"/>
      <c r="D7" s="108"/>
      <c r="E7" s="108"/>
      <c r="F7" s="108"/>
      <c r="G7" s="108"/>
      <c r="H7" s="108"/>
      <c r="I7" s="108"/>
      <c r="J7" s="109"/>
      <c r="K7" s="60"/>
    </row>
    <row r="8" spans="1:11" ht="15" customHeight="1" x14ac:dyDescent="0.3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11" ht="15" customHeight="1" x14ac:dyDescent="0.35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</row>
    <row r="10" spans="1:11" ht="15" customHeight="1" x14ac:dyDescent="0.3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 ht="15" customHeight="1" x14ac:dyDescent="0.3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15" customHeight="1" x14ac:dyDescent="0.3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15" customHeight="1" x14ac:dyDescent="0.3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15" customHeight="1" x14ac:dyDescent="0.3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15" customHeigh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15" customHeight="1" x14ac:dyDescent="0.35"/>
    <row r="17" ht="15" customHeight="1" x14ac:dyDescent="0.35"/>
    <row r="18" ht="15" customHeight="1" x14ac:dyDescent="0.35"/>
    <row r="19" ht="15" customHeight="1" x14ac:dyDescent="0.35"/>
    <row r="20" ht="15" customHeight="1" x14ac:dyDescent="0.35"/>
    <row r="21" ht="15" customHeight="1" x14ac:dyDescent="0.35"/>
    <row r="22" ht="15" customHeight="1" x14ac:dyDescent="0.35"/>
    <row r="23" ht="15" customHeight="1" x14ac:dyDescent="0.35"/>
    <row r="24" ht="15" customHeight="1" x14ac:dyDescent="0.35"/>
    <row r="25" ht="15" customHeight="1" x14ac:dyDescent="0.35"/>
  </sheetData>
  <mergeCells count="2">
    <mergeCell ref="A3:J7"/>
    <mergeCell ref="A2:J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4"/>
  <sheetViews>
    <sheetView topLeftCell="A7" workbookViewId="0">
      <selection activeCell="F10" sqref="F10"/>
    </sheetView>
  </sheetViews>
  <sheetFormatPr defaultColWidth="8.54296875" defaultRowHeight="14.5" x14ac:dyDescent="0.35"/>
  <cols>
    <col min="1" max="1" width="13.54296875" customWidth="1"/>
    <col min="2" max="2" width="12.453125" customWidth="1"/>
    <col min="3" max="3" width="11.453125" customWidth="1"/>
    <col min="4" max="4" width="10.453125" customWidth="1"/>
    <col min="5" max="5" width="14.08984375" customWidth="1"/>
    <col min="6" max="6" width="11.453125" customWidth="1"/>
  </cols>
  <sheetData>
    <row r="1" spans="1:17" x14ac:dyDescent="0.35">
      <c r="A1" t="s">
        <v>5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P1" t="e">
        <f>VLOOKUP('Long-term student mobility'!B11,$A$3:$B$54,2,FALSE)</f>
        <v>#N/A</v>
      </c>
      <c r="Q1" t="e">
        <f>VLOOKUP('Long-term student mobility'!#REF!,$E$3:$F$54,2,FALSE)</f>
        <v>#REF!</v>
      </c>
    </row>
    <row r="2" spans="1:17" x14ac:dyDescent="0.35">
      <c r="A2" t="s">
        <v>11</v>
      </c>
      <c r="E2" t="s">
        <v>11</v>
      </c>
    </row>
    <row r="3" spans="1:17" x14ac:dyDescent="0.35">
      <c r="A3" t="s">
        <v>12</v>
      </c>
      <c r="B3">
        <v>540</v>
      </c>
      <c r="C3">
        <v>360</v>
      </c>
      <c r="D3">
        <v>410</v>
      </c>
      <c r="E3" t="s">
        <v>12</v>
      </c>
      <c r="F3">
        <v>690</v>
      </c>
    </row>
    <row r="4" spans="1:17" x14ac:dyDescent="0.35">
      <c r="A4" t="s">
        <v>13</v>
      </c>
      <c r="B4">
        <v>490</v>
      </c>
      <c r="C4">
        <v>360</v>
      </c>
      <c r="D4">
        <v>410</v>
      </c>
      <c r="E4" t="s">
        <v>13</v>
      </c>
      <c r="F4">
        <v>640</v>
      </c>
    </row>
    <row r="5" spans="1:17" x14ac:dyDescent="0.35">
      <c r="A5" t="s">
        <v>14</v>
      </c>
      <c r="B5">
        <v>490</v>
      </c>
      <c r="C5">
        <v>360</v>
      </c>
      <c r="D5">
        <v>410</v>
      </c>
      <c r="E5" t="s">
        <v>14</v>
      </c>
      <c r="F5">
        <v>640</v>
      </c>
    </row>
    <row r="6" spans="1:17" x14ac:dyDescent="0.35">
      <c r="A6" t="s">
        <v>15</v>
      </c>
      <c r="B6">
        <v>490</v>
      </c>
      <c r="C6">
        <v>530</v>
      </c>
      <c r="D6">
        <v>610</v>
      </c>
      <c r="E6" t="s">
        <v>15</v>
      </c>
      <c r="F6">
        <v>640</v>
      </c>
    </row>
    <row r="7" spans="1:17" x14ac:dyDescent="0.35">
      <c r="A7" t="s">
        <v>16</v>
      </c>
      <c r="B7">
        <v>490</v>
      </c>
      <c r="C7">
        <v>530</v>
      </c>
      <c r="D7">
        <v>610</v>
      </c>
      <c r="E7" t="s">
        <v>16</v>
      </c>
      <c r="F7">
        <v>640</v>
      </c>
    </row>
    <row r="8" spans="1:17" x14ac:dyDescent="0.35">
      <c r="A8" t="s">
        <v>17</v>
      </c>
      <c r="B8">
        <v>540</v>
      </c>
      <c r="C8">
        <v>360</v>
      </c>
      <c r="D8">
        <v>410</v>
      </c>
      <c r="E8" t="s">
        <v>18</v>
      </c>
      <c r="F8">
        <v>690</v>
      </c>
    </row>
    <row r="9" spans="1:17" x14ac:dyDescent="0.35">
      <c r="A9" t="s">
        <v>18</v>
      </c>
      <c r="B9">
        <v>540</v>
      </c>
      <c r="C9">
        <v>275</v>
      </c>
      <c r="D9">
        <v>410</v>
      </c>
      <c r="E9" t="s">
        <v>17</v>
      </c>
      <c r="F9">
        <v>690</v>
      </c>
    </row>
    <row r="10" spans="1:17" x14ac:dyDescent="0.35">
      <c r="A10" s="1" t="s">
        <v>19</v>
      </c>
      <c r="B10">
        <v>490</v>
      </c>
      <c r="C10">
        <v>275</v>
      </c>
      <c r="D10">
        <v>320</v>
      </c>
      <c r="E10" s="1" t="s">
        <v>19</v>
      </c>
      <c r="F10">
        <v>640</v>
      </c>
    </row>
    <row r="11" spans="1:17" x14ac:dyDescent="0.35">
      <c r="A11" t="s">
        <v>20</v>
      </c>
      <c r="B11">
        <v>540</v>
      </c>
      <c r="C11">
        <v>530</v>
      </c>
      <c r="D11">
        <v>610</v>
      </c>
      <c r="E11" t="s">
        <v>20</v>
      </c>
      <c r="F11">
        <v>690</v>
      </c>
    </row>
    <row r="12" spans="1:17" x14ac:dyDescent="0.35">
      <c r="A12" t="s">
        <v>21</v>
      </c>
      <c r="B12">
        <v>490</v>
      </c>
      <c r="C12">
        <v>360</v>
      </c>
      <c r="D12">
        <v>410</v>
      </c>
      <c r="E12" t="s">
        <v>21</v>
      </c>
      <c r="F12">
        <v>640</v>
      </c>
    </row>
    <row r="13" spans="1:17" x14ac:dyDescent="0.35">
      <c r="A13" t="s">
        <v>22</v>
      </c>
      <c r="B13">
        <v>490</v>
      </c>
      <c r="C13">
        <v>360</v>
      </c>
      <c r="D13">
        <v>410</v>
      </c>
      <c r="E13" t="s">
        <v>22</v>
      </c>
      <c r="F13">
        <v>640</v>
      </c>
    </row>
    <row r="14" spans="1:17" x14ac:dyDescent="0.35">
      <c r="A14" t="s">
        <v>23</v>
      </c>
      <c r="B14">
        <v>490</v>
      </c>
      <c r="C14">
        <v>530</v>
      </c>
      <c r="D14">
        <v>820</v>
      </c>
      <c r="E14" t="s">
        <v>23</v>
      </c>
      <c r="F14">
        <v>640</v>
      </c>
    </row>
    <row r="15" spans="1:17" x14ac:dyDescent="0.35">
      <c r="A15" t="s">
        <v>24</v>
      </c>
      <c r="B15">
        <v>490</v>
      </c>
      <c r="C15">
        <v>820</v>
      </c>
      <c r="D15">
        <v>820</v>
      </c>
      <c r="E15" t="s">
        <v>24</v>
      </c>
      <c r="F15">
        <v>640</v>
      </c>
    </row>
    <row r="16" spans="1:17" x14ac:dyDescent="0.35">
      <c r="A16" t="s">
        <v>25</v>
      </c>
      <c r="B16">
        <v>490</v>
      </c>
      <c r="C16">
        <v>530</v>
      </c>
      <c r="D16">
        <v>610</v>
      </c>
      <c r="E16" t="s">
        <v>25</v>
      </c>
      <c r="F16">
        <v>640</v>
      </c>
    </row>
    <row r="17" spans="1:6" x14ac:dyDescent="0.35">
      <c r="A17" t="s">
        <v>26</v>
      </c>
      <c r="B17">
        <v>490</v>
      </c>
      <c r="C17">
        <v>360</v>
      </c>
      <c r="D17">
        <v>410</v>
      </c>
      <c r="E17" t="s">
        <v>26</v>
      </c>
      <c r="F17">
        <v>640</v>
      </c>
    </row>
    <row r="18" spans="1:6" x14ac:dyDescent="0.35">
      <c r="A18" t="s">
        <v>27</v>
      </c>
      <c r="B18">
        <v>540</v>
      </c>
      <c r="C18">
        <v>360</v>
      </c>
      <c r="D18">
        <v>410</v>
      </c>
      <c r="E18" t="s">
        <v>27</v>
      </c>
      <c r="F18">
        <v>690</v>
      </c>
    </row>
    <row r="19" spans="1:6" x14ac:dyDescent="0.35">
      <c r="A19" t="s">
        <v>28</v>
      </c>
      <c r="B19">
        <v>490</v>
      </c>
      <c r="C19">
        <v>360</v>
      </c>
      <c r="D19">
        <v>410</v>
      </c>
      <c r="E19" t="s">
        <v>28</v>
      </c>
      <c r="F19">
        <v>640</v>
      </c>
    </row>
    <row r="20" spans="1:6" x14ac:dyDescent="0.35">
      <c r="A20" t="s">
        <v>29</v>
      </c>
      <c r="B20">
        <v>490</v>
      </c>
      <c r="C20">
        <v>530</v>
      </c>
      <c r="D20">
        <v>610</v>
      </c>
      <c r="E20" t="s">
        <v>29</v>
      </c>
      <c r="F20">
        <v>640</v>
      </c>
    </row>
    <row r="21" spans="1:6" x14ac:dyDescent="0.35">
      <c r="A21" s="1" t="s">
        <v>30</v>
      </c>
      <c r="B21">
        <v>490</v>
      </c>
      <c r="C21">
        <v>820</v>
      </c>
      <c r="D21">
        <v>820</v>
      </c>
      <c r="E21" s="1" t="s">
        <v>30</v>
      </c>
      <c r="F21">
        <v>640</v>
      </c>
    </row>
    <row r="22" spans="1:6" x14ac:dyDescent="0.35">
      <c r="A22" t="s">
        <v>31</v>
      </c>
      <c r="B22">
        <v>490</v>
      </c>
      <c r="C22">
        <v>360</v>
      </c>
      <c r="D22">
        <v>410</v>
      </c>
      <c r="E22" t="s">
        <v>31</v>
      </c>
      <c r="F22">
        <v>640</v>
      </c>
    </row>
    <row r="23" spans="1:6" x14ac:dyDescent="0.35">
      <c r="A23" t="s">
        <v>32</v>
      </c>
      <c r="B23">
        <v>540</v>
      </c>
      <c r="C23">
        <v>360</v>
      </c>
      <c r="D23">
        <v>410</v>
      </c>
      <c r="E23" t="s">
        <v>32</v>
      </c>
      <c r="F23">
        <v>690</v>
      </c>
    </row>
    <row r="24" spans="1:6" x14ac:dyDescent="0.35">
      <c r="A24" t="s">
        <v>33</v>
      </c>
      <c r="B24">
        <v>490</v>
      </c>
      <c r="C24">
        <v>360</v>
      </c>
      <c r="D24">
        <v>410</v>
      </c>
      <c r="E24" t="s">
        <v>33</v>
      </c>
      <c r="F24">
        <v>640</v>
      </c>
    </row>
    <row r="25" spans="1:6" x14ac:dyDescent="0.35">
      <c r="A25" t="s">
        <v>34</v>
      </c>
      <c r="B25">
        <v>540</v>
      </c>
      <c r="C25">
        <v>360</v>
      </c>
      <c r="D25">
        <v>410</v>
      </c>
      <c r="E25" t="s">
        <v>34</v>
      </c>
      <c r="F25">
        <v>690</v>
      </c>
    </row>
    <row r="26" spans="1:6" x14ac:dyDescent="0.35">
      <c r="A26" t="s">
        <v>35</v>
      </c>
      <c r="B26">
        <v>490</v>
      </c>
      <c r="C26">
        <v>820</v>
      </c>
      <c r="D26">
        <v>820</v>
      </c>
      <c r="E26" t="s">
        <v>35</v>
      </c>
      <c r="F26">
        <v>640</v>
      </c>
    </row>
    <row r="27" spans="1:6" x14ac:dyDescent="0.35">
      <c r="A27" t="s">
        <v>36</v>
      </c>
      <c r="B27">
        <v>540</v>
      </c>
      <c r="C27">
        <v>360</v>
      </c>
      <c r="D27">
        <v>410</v>
      </c>
      <c r="E27" t="s">
        <v>36</v>
      </c>
      <c r="F27">
        <v>690</v>
      </c>
    </row>
    <row r="28" spans="1:6" x14ac:dyDescent="0.35">
      <c r="A28" t="s">
        <v>37</v>
      </c>
      <c r="B28">
        <v>490</v>
      </c>
      <c r="C28">
        <v>360</v>
      </c>
      <c r="D28">
        <v>410</v>
      </c>
      <c r="E28" t="s">
        <v>37</v>
      </c>
      <c r="F28">
        <v>640</v>
      </c>
    </row>
    <row r="29" spans="1:6" x14ac:dyDescent="0.35">
      <c r="A29" t="s">
        <v>38</v>
      </c>
      <c r="B29">
        <v>490</v>
      </c>
      <c r="C29">
        <v>530</v>
      </c>
      <c r="D29">
        <v>610</v>
      </c>
      <c r="E29" t="s">
        <v>38</v>
      </c>
      <c r="F29">
        <v>640</v>
      </c>
    </row>
    <row r="30" spans="1:6" x14ac:dyDescent="0.35">
      <c r="A30" t="s">
        <v>39</v>
      </c>
      <c r="B30">
        <v>540</v>
      </c>
      <c r="C30">
        <v>360</v>
      </c>
      <c r="D30">
        <v>410</v>
      </c>
      <c r="E30" t="s">
        <v>39</v>
      </c>
      <c r="F30">
        <v>690</v>
      </c>
    </row>
    <row r="31" spans="1:6" x14ac:dyDescent="0.35">
      <c r="A31" t="s">
        <v>40</v>
      </c>
      <c r="B31">
        <v>540</v>
      </c>
      <c r="C31">
        <v>275</v>
      </c>
      <c r="D31">
        <v>320</v>
      </c>
      <c r="E31" t="s">
        <v>40</v>
      </c>
      <c r="F31">
        <v>690</v>
      </c>
    </row>
    <row r="32" spans="1:6" x14ac:dyDescent="0.35">
      <c r="A32" s="1" t="s">
        <v>41</v>
      </c>
      <c r="B32">
        <v>700</v>
      </c>
      <c r="C32">
        <v>1500</v>
      </c>
      <c r="D32">
        <v>1500</v>
      </c>
      <c r="E32" s="1" t="s">
        <v>41</v>
      </c>
      <c r="F32">
        <v>700</v>
      </c>
    </row>
    <row r="33" spans="1:6" x14ac:dyDescent="0.35">
      <c r="A33" s="1" t="s">
        <v>42</v>
      </c>
      <c r="B33">
        <v>700</v>
      </c>
      <c r="C33">
        <v>360</v>
      </c>
      <c r="D33">
        <v>410</v>
      </c>
      <c r="E33" s="1" t="s">
        <v>42</v>
      </c>
      <c r="F33">
        <v>700</v>
      </c>
    </row>
    <row r="34" spans="1:6" x14ac:dyDescent="0.35">
      <c r="A34" s="1" t="s">
        <v>43</v>
      </c>
      <c r="B34">
        <v>700</v>
      </c>
      <c r="C34">
        <v>530</v>
      </c>
      <c r="D34">
        <v>610</v>
      </c>
      <c r="E34" s="1" t="s">
        <v>43</v>
      </c>
      <c r="F34">
        <v>700</v>
      </c>
    </row>
    <row r="35" spans="1:6" x14ac:dyDescent="0.35">
      <c r="A35" s="1" t="s">
        <v>44</v>
      </c>
      <c r="B35">
        <v>700</v>
      </c>
      <c r="C35">
        <v>820</v>
      </c>
      <c r="D35">
        <v>820</v>
      </c>
      <c r="E35" s="1" t="s">
        <v>44</v>
      </c>
      <c r="F35">
        <v>700</v>
      </c>
    </row>
    <row r="36" spans="1:6" x14ac:dyDescent="0.35">
      <c r="A36" t="s">
        <v>45</v>
      </c>
      <c r="B36">
        <v>490</v>
      </c>
      <c r="C36">
        <v>360</v>
      </c>
      <c r="D36">
        <v>410</v>
      </c>
      <c r="E36" t="s">
        <v>45</v>
      </c>
      <c r="F36">
        <v>640</v>
      </c>
    </row>
    <row r="37" spans="1:6" x14ac:dyDescent="0.35">
      <c r="A37" t="s">
        <v>46</v>
      </c>
      <c r="B37">
        <v>490</v>
      </c>
      <c r="C37">
        <v>530</v>
      </c>
      <c r="D37">
        <v>410</v>
      </c>
      <c r="E37" t="s">
        <v>46</v>
      </c>
      <c r="F37">
        <v>640</v>
      </c>
    </row>
    <row r="38" spans="1:6" x14ac:dyDescent="0.35">
      <c r="A38" t="s">
        <v>47</v>
      </c>
      <c r="B38">
        <v>490</v>
      </c>
      <c r="C38">
        <v>530</v>
      </c>
      <c r="D38">
        <v>610</v>
      </c>
      <c r="E38" t="s">
        <v>47</v>
      </c>
      <c r="F38">
        <v>640</v>
      </c>
    </row>
    <row r="39" spans="1:6" x14ac:dyDescent="0.35">
      <c r="A39" t="s">
        <v>48</v>
      </c>
      <c r="B39">
        <v>490</v>
      </c>
      <c r="C39">
        <v>530</v>
      </c>
      <c r="D39">
        <v>610</v>
      </c>
      <c r="E39" t="s">
        <v>48</v>
      </c>
      <c r="F39">
        <v>640</v>
      </c>
    </row>
    <row r="40" spans="1:6" x14ac:dyDescent="0.35">
      <c r="A40" t="s">
        <v>49</v>
      </c>
      <c r="B40">
        <v>540</v>
      </c>
      <c r="C40">
        <v>530</v>
      </c>
      <c r="D40">
        <v>610</v>
      </c>
      <c r="E40" t="s">
        <v>49</v>
      </c>
      <c r="F40">
        <v>690</v>
      </c>
    </row>
    <row r="41" spans="1:6" x14ac:dyDescent="0.35">
      <c r="A41" t="s">
        <v>50</v>
      </c>
      <c r="B41">
        <v>490</v>
      </c>
      <c r="C41">
        <v>530</v>
      </c>
      <c r="D41">
        <v>610</v>
      </c>
      <c r="E41" t="s">
        <v>50</v>
      </c>
      <c r="F41">
        <v>640</v>
      </c>
    </row>
    <row r="42" spans="1:6" x14ac:dyDescent="0.35">
      <c r="A42" t="s">
        <v>51</v>
      </c>
      <c r="B42">
        <v>490</v>
      </c>
      <c r="C42">
        <v>360</v>
      </c>
      <c r="D42">
        <v>440</v>
      </c>
      <c r="E42" t="s">
        <v>51</v>
      </c>
      <c r="F42">
        <v>640</v>
      </c>
    </row>
    <row r="43" spans="1:6" x14ac:dyDescent="0.35">
      <c r="A43" t="s">
        <v>52</v>
      </c>
      <c r="B43">
        <v>490</v>
      </c>
      <c r="C43">
        <v>530</v>
      </c>
      <c r="D43">
        <v>610</v>
      </c>
      <c r="E43" t="s">
        <v>52</v>
      </c>
      <c r="F43">
        <v>640</v>
      </c>
    </row>
    <row r="44" spans="1:6" x14ac:dyDescent="0.35">
      <c r="A44" t="s">
        <v>53</v>
      </c>
      <c r="B44">
        <v>490</v>
      </c>
      <c r="C44">
        <v>360</v>
      </c>
      <c r="D44">
        <v>440</v>
      </c>
      <c r="E44" t="s">
        <v>53</v>
      </c>
      <c r="F44">
        <v>640</v>
      </c>
    </row>
    <row r="45" spans="1:6" x14ac:dyDescent="0.35">
      <c r="A45" t="s">
        <v>54</v>
      </c>
      <c r="B45">
        <v>490</v>
      </c>
      <c r="C45">
        <v>530</v>
      </c>
      <c r="D45">
        <v>610</v>
      </c>
      <c r="E45" t="s">
        <v>54</v>
      </c>
      <c r="F45">
        <v>640</v>
      </c>
    </row>
    <row r="46" spans="1:6" x14ac:dyDescent="0.35">
      <c r="A46" t="s">
        <v>55</v>
      </c>
      <c r="B46">
        <v>490</v>
      </c>
      <c r="C46">
        <v>360</v>
      </c>
      <c r="D46">
        <v>410</v>
      </c>
      <c r="E46" t="s">
        <v>55</v>
      </c>
      <c r="F46">
        <v>640</v>
      </c>
    </row>
    <row r="47" spans="1:6" x14ac:dyDescent="0.35">
      <c r="A47" t="s">
        <v>56</v>
      </c>
      <c r="B47">
        <v>490</v>
      </c>
      <c r="C47">
        <v>530</v>
      </c>
      <c r="D47">
        <v>610</v>
      </c>
      <c r="E47" t="s">
        <v>56</v>
      </c>
      <c r="F47">
        <v>640</v>
      </c>
    </row>
    <row r="48" spans="1:6" x14ac:dyDescent="0.35">
      <c r="A48" s="1" t="s">
        <v>57</v>
      </c>
      <c r="B48">
        <v>540</v>
      </c>
      <c r="C48">
        <v>360</v>
      </c>
      <c r="D48">
        <v>410</v>
      </c>
      <c r="E48" s="1" t="s">
        <v>57</v>
      </c>
      <c r="F48">
        <v>690</v>
      </c>
    </row>
    <row r="49" spans="1:6" x14ac:dyDescent="0.35">
      <c r="A49" s="1" t="s">
        <v>58</v>
      </c>
      <c r="B49">
        <v>540</v>
      </c>
      <c r="C49">
        <v>275</v>
      </c>
      <c r="D49">
        <v>320</v>
      </c>
      <c r="E49" s="1" t="s">
        <v>58</v>
      </c>
      <c r="F49">
        <v>690</v>
      </c>
    </row>
    <row r="50" spans="1:6" x14ac:dyDescent="0.35">
      <c r="A50" t="s">
        <v>59</v>
      </c>
      <c r="B50">
        <v>490</v>
      </c>
      <c r="C50">
        <v>360</v>
      </c>
      <c r="D50">
        <v>410</v>
      </c>
      <c r="E50" t="s">
        <v>59</v>
      </c>
      <c r="F50">
        <v>640</v>
      </c>
    </row>
    <row r="51" spans="1:6" x14ac:dyDescent="0.35">
      <c r="A51" s="1" t="s">
        <v>60</v>
      </c>
      <c r="B51">
        <v>490</v>
      </c>
      <c r="C51">
        <v>360</v>
      </c>
      <c r="D51">
        <v>410</v>
      </c>
      <c r="E51" s="1" t="s">
        <v>60</v>
      </c>
      <c r="F51">
        <v>640</v>
      </c>
    </row>
    <row r="52" spans="1:6" x14ac:dyDescent="0.35">
      <c r="A52" s="1" t="s">
        <v>61</v>
      </c>
      <c r="B52">
        <v>490</v>
      </c>
      <c r="C52">
        <v>360</v>
      </c>
      <c r="D52">
        <v>410</v>
      </c>
      <c r="E52" s="1" t="s">
        <v>61</v>
      </c>
      <c r="F52">
        <v>640</v>
      </c>
    </row>
    <row r="53" spans="1:6" x14ac:dyDescent="0.35">
      <c r="A53" t="s">
        <v>62</v>
      </c>
      <c r="B53">
        <v>490</v>
      </c>
      <c r="C53">
        <v>820</v>
      </c>
      <c r="D53">
        <v>820</v>
      </c>
      <c r="E53" t="s">
        <v>62</v>
      </c>
      <c r="F53">
        <v>640</v>
      </c>
    </row>
    <row r="54" spans="1:6" x14ac:dyDescent="0.35">
      <c r="A54" t="s">
        <v>63</v>
      </c>
      <c r="B54">
        <v>540</v>
      </c>
      <c r="C54">
        <v>360</v>
      </c>
      <c r="D54">
        <v>410</v>
      </c>
      <c r="E54" t="s">
        <v>63</v>
      </c>
      <c r="F54">
        <v>690</v>
      </c>
    </row>
  </sheetData>
  <autoFilter ref="A1:F1" xr:uid="{00000000-0009-0000-0000-000002000000}">
    <sortState xmlns:xlrd2="http://schemas.microsoft.com/office/spreadsheetml/2017/richdata2" ref="A2:F54">
      <sortCondition ref="A1"/>
    </sortState>
  </autoFilter>
  <pageMargins left="0.7" right="0.7" top="0.75" bottom="0.75" header="0.3" footer="0.3"/>
  <pageSetup paperSize="9" orientation="portrait" r:id="rId1"/>
  <headerFooter>
    <oddFooter>&amp;C&amp;1#&amp;"Calibri"&amp;10&amp;KFFFF00HK-dir Intern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A43FC1774234792E2877EE0F9E255" ma:contentTypeVersion="35" ma:contentTypeDescription="Create a new document." ma:contentTypeScope="" ma:versionID="225260df5753c905d13267e719f42a90">
  <xsd:schema xmlns:xsd="http://www.w3.org/2001/XMLSchema" xmlns:xs="http://www.w3.org/2001/XMLSchema" xmlns:p="http://schemas.microsoft.com/office/2006/metadata/properties" xmlns:ns2="895d7e88-4816-48b9-8a05-f67c39ae9563" xmlns:ns3="1a3fb26e-a4d4-432a-afe1-76cc41bf7f88" targetNamespace="http://schemas.microsoft.com/office/2006/metadata/properties" ma:root="true" ma:fieldsID="acafeb4d19e1b88976cf18b2d803c107" ns2:_="" ns3:_="">
    <xsd:import namespace="895d7e88-4816-48b9-8a05-f67c39ae9563"/>
    <xsd:import namespace="1a3fb26e-a4d4-432a-afe1-76cc41bf7f88"/>
    <xsd:element name="properties">
      <xsd:complexType>
        <xsd:sequence>
          <xsd:element name="documentManagement">
            <xsd:complexType>
              <xsd:all>
                <xsd:element ref="ns2:ValidSignStatus" minOccurs="0"/>
                <xsd:element ref="ns2:Transaction_x0020_ID" minOccurs="0"/>
                <xsd:element ref="ns2:ValidSign_x0020_Status" minOccurs="0"/>
                <xsd:element ref="ns2:_Flow_SignoffStatus" minOccurs="0"/>
                <xsd:element ref="ns2:Aantalprojecten" minOccurs="0"/>
                <xsd:element ref="ns2:Link1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Link" minOccurs="0"/>
                <xsd:element ref="ns2:MediaServiceMetadata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5d7e88-4816-48b9-8a05-f67c39ae9563" elementFormDefault="qualified">
    <xsd:import namespace="http://schemas.microsoft.com/office/2006/documentManagement/types"/>
    <xsd:import namespace="http://schemas.microsoft.com/office/infopath/2007/PartnerControls"/>
    <xsd:element name="ValidSignStatus" ma:index="2" nillable="true" ma:displayName="ValidSignStatus" ma:internalName="ValidSignStatus" ma:readOnly="false">
      <xsd:simpleType>
        <xsd:restriction base="dms:Text"/>
      </xsd:simpleType>
    </xsd:element>
    <xsd:element name="Transaction_x0020_ID" ma:index="3" nillable="true" ma:displayName="Transaction ID" ma:indexed="true" ma:internalName="Transaction_x0020_ID" ma:readOnly="false">
      <xsd:simpleType>
        <xsd:restriction base="dms:Text">
          <xsd:maxLength value="255"/>
        </xsd:restriction>
      </xsd:simpleType>
    </xsd:element>
    <xsd:element name="ValidSign_x0020_Status" ma:index="4" nillable="true" ma:displayName="ValidSign Status" ma:indexed="true" ma:internalName="ValidSign_x0020_Status" ma:readOnly="false">
      <xsd:simpleType>
        <xsd:restriction base="dms:Text">
          <xsd:maxLength value="255"/>
        </xsd:restriction>
      </xsd:simpleType>
    </xsd:element>
    <xsd:element name="_Flow_SignoffStatus" ma:index="6" nillable="true" ma:displayName="Sign-off status" ma:internalName="Sign_x002d_off_x0020_status" ma:readOnly="false">
      <xsd:simpleType>
        <xsd:restriction base="dms:Text"/>
      </xsd:simpleType>
    </xsd:element>
    <xsd:element name="Aantalprojecten" ma:index="7" nillable="true" ma:displayName="Aantal projecten" ma:format="Dropdown" ma:internalName="Aantalprojecten" ma:readOnly="false">
      <xsd:simpleType>
        <xsd:restriction base="dms:Text">
          <xsd:maxLength value="255"/>
        </xsd:restriction>
      </xsd:simpleType>
    </xsd:element>
    <xsd:element name="Link1" ma:index="8" nillable="true" ma:displayName="Link1" ma:format="Hyperlink" ma:internalName="Link1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4ae14868-6f31-44f0-b410-52f19e37ad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ink" ma:index="31" nillable="true" ma:displayName="Link" ma:format="Hyperlink" ma:hidden="true" ma:internalName="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32" nillable="true" ma:displayName="MediaServiceMetadata" ma:hidden="true" ma:internalName="MediaServiceMetadata" ma:readOnly="true">
      <xsd:simpleType>
        <xsd:restriction base="dms:Note"/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3fb26e-a4d4-432a-afe1-76cc41bf7f8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6" nillable="true" ma:displayName="Taxonomy Catch All Column" ma:hidden="true" ma:list="{4d2d08dc-39ce-4a7c-9eb7-72e37852b0ff}" ma:internalName="TaxCatchAll" ma:readOnly="false" ma:showField="CatchAllData" ma:web="1a3fb26e-a4d4-432a-afe1-76cc41bf7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5d7e88-4816-48b9-8a05-f67c39ae9563">
      <Terms xmlns="http://schemas.microsoft.com/office/infopath/2007/PartnerControls"/>
    </lcf76f155ced4ddcb4097134ff3c332f>
    <TaxCatchAll xmlns="1a3fb26e-a4d4-432a-afe1-76cc41bf7f88" xsi:nil="true"/>
    <Transaction_x0020_ID xmlns="895d7e88-4816-48b9-8a05-f67c39ae9563" xsi:nil="true"/>
    <ValidSignStatus xmlns="895d7e88-4816-48b9-8a05-f67c39ae9563" xsi:nil="true"/>
    <ValidSign_x0020_Status xmlns="895d7e88-4816-48b9-8a05-f67c39ae9563" xsi:nil="true"/>
    <_Flow_SignoffStatus xmlns="895d7e88-4816-48b9-8a05-f67c39ae9563" xsi:nil="true"/>
    <Aantalprojecten xmlns="895d7e88-4816-48b9-8a05-f67c39ae9563" xsi:nil="true"/>
    <Link xmlns="895d7e88-4816-48b9-8a05-f67c39ae9563">
      <Url xsi:nil="true"/>
      <Description xsi:nil="true"/>
    </Link>
    <Link1 xmlns="895d7e88-4816-48b9-8a05-f67c39ae9563">
      <Url xsi:nil="true"/>
      <Description xsi:nil="true"/>
    </Link1>
  </documentManagement>
</p:properties>
</file>

<file path=customXml/itemProps1.xml><?xml version="1.0" encoding="utf-8"?>
<ds:datastoreItem xmlns:ds="http://schemas.openxmlformats.org/officeDocument/2006/customXml" ds:itemID="{4392E74B-F2C1-4437-AADE-AEE8D28EFC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8B7DBC-FC5D-4CED-B121-10B61949CF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5d7e88-4816-48b9-8a05-f67c39ae9563"/>
    <ds:schemaRef ds:uri="1a3fb26e-a4d4-432a-afe1-76cc41bf7f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5DEFCF-C4F7-4DDF-BA9D-83B8B2B4FC92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1a3fb26e-a4d4-432a-afe1-76cc41bf7f88"/>
    <ds:schemaRef ds:uri="http://schemas.openxmlformats.org/package/2006/metadata/core-properties"/>
    <ds:schemaRef ds:uri="http://schemas.microsoft.com/office/2006/metadata/properties"/>
    <ds:schemaRef ds:uri="895d7e88-4816-48b9-8a05-f67c39ae956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6</vt:i4>
      </vt:variant>
    </vt:vector>
  </HeadingPairs>
  <TitlesOfParts>
    <vt:vector size="12" baseType="lpstr">
      <vt:lpstr>Long-term student mobility</vt:lpstr>
      <vt:lpstr>Short-term student mobility</vt:lpstr>
      <vt:lpstr>Staff mobility</vt:lpstr>
      <vt:lpstr>Short-term-long-term converter</vt:lpstr>
      <vt:lpstr>Disclaimer</vt:lpstr>
      <vt:lpstr>Long Term List</vt:lpstr>
      <vt:lpstr>ENDDATE</vt:lpstr>
      <vt:lpstr>EXTRADAYS</vt:lpstr>
      <vt:lpstr>GRANTEDDAYS</vt:lpstr>
      <vt:lpstr>GRANTEDEXTRADAYS</vt:lpstr>
      <vt:lpstr>GRANTEDMONTHS</vt:lpstr>
      <vt:lpstr>STARTDATE</vt:lpstr>
    </vt:vector>
  </TitlesOfParts>
  <Manager/>
  <Company>European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FINSEN Svava Berglind (EAC)</dc:creator>
  <cp:keywords/>
  <dc:description/>
  <cp:lastModifiedBy>Lennaert van Heumen</cp:lastModifiedBy>
  <cp:revision/>
  <dcterms:created xsi:type="dcterms:W3CDTF">2021-09-17T12:54:45Z</dcterms:created>
  <dcterms:modified xsi:type="dcterms:W3CDTF">2025-04-14T13:17:53Z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0x010100224A43FC1774234792E2877EE0F9E255</vt:lpwstr>
  </property>
  <property fmtid="{D5CDD505-2E9C-101B-9397-08002B2CF9AE}" pid="3" name="MSIP_Label_2724d2c2-06b5-4830-8a42-89f80414a936_Enabled">
    <vt:lpwstr>true</vt:lpwstr>
  </property>
  <property fmtid="{D5CDD505-2E9C-101B-9397-08002B2CF9AE}" pid="4" name="MSIP_Label_2724d2c2-06b5-4830-8a42-89f80414a936_SetDate">
    <vt:lpwstr>2022-02-04T15:02:03Z</vt:lpwstr>
  </property>
  <property fmtid="{D5CDD505-2E9C-101B-9397-08002B2CF9AE}" pid="5" name="MSIP_Label_2724d2c2-06b5-4830-8a42-89f80414a936_Method">
    <vt:lpwstr>Privileged</vt:lpwstr>
  </property>
  <property fmtid="{D5CDD505-2E9C-101B-9397-08002B2CF9AE}" pid="6" name="MSIP_Label_2724d2c2-06b5-4830-8a42-89f80414a936_Name">
    <vt:lpwstr>Intern</vt:lpwstr>
  </property>
  <property fmtid="{D5CDD505-2E9C-101B-9397-08002B2CF9AE}" pid="7" name="MSIP_Label_2724d2c2-06b5-4830-8a42-89f80414a936_SiteId">
    <vt:lpwstr>1ec46890-73f8-4a2a-9b2c-9a6611f1c922</vt:lpwstr>
  </property>
  <property fmtid="{D5CDD505-2E9C-101B-9397-08002B2CF9AE}" pid="8" name="MSIP_Label_2724d2c2-06b5-4830-8a42-89f80414a936_ActionId">
    <vt:lpwstr>239a4224-59ce-4944-a971-597ee7975846</vt:lpwstr>
  </property>
  <property fmtid="{D5CDD505-2E9C-101B-9397-08002B2CF9AE}" pid="9" name="MSIP_Label_2724d2c2-06b5-4830-8a42-89f80414a936_ContentBits">
    <vt:lpwstr>2</vt:lpwstr>
  </property>
  <property fmtid="{D5CDD505-2E9C-101B-9397-08002B2CF9AE}" pid="10" name="MediaServiceImageTags">
    <vt:lpwstr/>
  </property>
</Properties>
</file>