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e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ant Calculator" sheetId="1" r:id="rId4"/>
    <sheet name="Applicable Rates" sheetId="2" r:id="rId5"/>
  </sheets>
  <definedNames>
    <definedName name="International">#REF!</definedName>
    <definedName name="Program">#REF!</definedName>
    <definedName name="Regular">#REF!</definedName>
  </definedNames>
  <calcPr calcId="999999" calcMode="auto" calcCompleted="1" fullCalcOnLoad="0" forceFullCalc="0"/>
</workbook>
</file>

<file path=xl/sharedStrings.xml><?xml version="1.0" encoding="utf-8"?>
<sst xmlns="http://schemas.openxmlformats.org/spreadsheetml/2006/main" uniqueCount="130">
  <si>
    <r>
      <t xml:space="preserve">PLEASE NOTE! </t>
    </r>
    <r>
      <rPr>
        <rFont val="Calibri"/>
        <b val="false"/>
        <i val="false"/>
        <strike val="false"/>
        <color rgb="FF000000"/>
        <sz val="11"/>
        <u val="none"/>
      </rPr>
      <t xml:space="preserve">The Grant Calculator is only a tool. No rights can be derived from these calculations. In case of deviations, the calculations done in the Beneficiary Module are leading. The Grant Calculator may contain typographical errors.</t>
    </r>
  </si>
  <si>
    <r>
      <rPr>
        <rFont val="Calibri"/>
        <b val="true"/>
        <i val="false"/>
        <strike val="false"/>
        <color rgb="FF000000"/>
        <sz val="11"/>
        <u val="none"/>
      </rPr>
      <t xml:space="preserve">LET OP!</t>
    </r>
    <r>
      <rPr>
        <rFont val="Calibri"/>
        <b val="false"/>
        <i val="false"/>
        <strike val="false"/>
        <color rgb="FF000000"/>
        <sz val="11"/>
        <u val="none"/>
      </rPr>
      <t xml:space="preserve"> De Grant Calculator is slechts een hulpmiddel. Er kunnen geen rechten worden ontleend uit deze berekeningen. Bij afwijkingen zijn de berekeningen gedaan in de Beneficiary Module leidend. De Grant Calculator kan mogelijk tikfouten bevatten.</t>
    </r>
  </si>
  <si>
    <t>Input</t>
  </si>
  <si>
    <t>Output</t>
  </si>
  <si>
    <t>Mobility Type</t>
  </si>
  <si>
    <t>Participant</t>
  </si>
  <si>
    <t>No. of Days</t>
  </si>
  <si>
    <t>Individual Support</t>
  </si>
  <si>
    <t>Category</t>
  </si>
  <si>
    <t>Dagen MIN</t>
  </si>
  <si>
    <t>Dagen MIN FO</t>
  </si>
  <si>
    <t>Dagen MIN AP</t>
  </si>
  <si>
    <t>Dagen MAX</t>
  </si>
  <si>
    <t>Org support 1st 100</t>
  </si>
  <si>
    <t>Org support 100+</t>
  </si>
  <si>
    <t>Org support 3rd</t>
  </si>
  <si>
    <t>100+ DIFF</t>
  </si>
  <si>
    <t>Travel Type</t>
  </si>
  <si>
    <t>Travel Support</t>
  </si>
  <si>
    <t>Travel Distance band</t>
  </si>
  <si>
    <t>Linguistic Support</t>
  </si>
  <si>
    <t>International Mobility</t>
  </si>
  <si>
    <t>Total</t>
  </si>
  <si>
    <t>Country Group</t>
  </si>
  <si>
    <t>Green</t>
  </si>
  <si>
    <t>Non-green</t>
  </si>
  <si>
    <t>Organisation</t>
  </si>
  <si>
    <t>Fewer Opportunities</t>
  </si>
  <si>
    <t>Organisational Support</t>
  </si>
  <si>
    <t>Accompanying Person</t>
  </si>
  <si>
    <t>Inclusion support for organisations</t>
  </si>
  <si>
    <t>Does this activity type have more than 100 participants?</t>
  </si>
  <si>
    <t>RODE CELLEN VERBERGEN</t>
  </si>
  <si>
    <t>Learner</t>
  </si>
  <si>
    <t>Staff</t>
  </si>
  <si>
    <t>APPLICABLE RATES VERGRENDELEN: WW: LKEUCjmermds83j#jhdshju21</t>
  </si>
  <si>
    <t>GRANT CALCULATOR VERGRENDELEN: WW: Huslemfhyxhne!j47</t>
  </si>
  <si>
    <t>SCHEMA</t>
  </si>
  <si>
    <t>Yes</t>
  </si>
  <si>
    <t>Travel</t>
  </si>
  <si>
    <t>Base Rate</t>
  </si>
  <si>
    <t>Course Fees</t>
  </si>
  <si>
    <t>Inclusion Support</t>
  </si>
  <si>
    <t>Preparatory Visits</t>
  </si>
  <si>
    <t>YES</t>
  </si>
  <si>
    <t>Type mobiliteit</t>
  </si>
  <si>
    <t>No</t>
  </si>
  <si>
    <t>MIN</t>
  </si>
  <si>
    <t>MAX</t>
  </si>
  <si>
    <t>Group 1</t>
  </si>
  <si>
    <t>Per Participant per day</t>
  </si>
  <si>
    <t>Per participant with Fewer Opportunities</t>
  </si>
  <si>
    <t>Per participant</t>
  </si>
  <si>
    <t>NO</t>
  </si>
  <si>
    <t>Participation in VET skills competitions</t>
  </si>
  <si>
    <t>Learner mobility</t>
  </si>
  <si>
    <t>Green travel</t>
  </si>
  <si>
    <t>Band 1 (0 - 99 km)</t>
  </si>
  <si>
    <t>Band 1</t>
  </si>
  <si>
    <t>Group 2</t>
  </si>
  <si>
    <t>Short-term learning mobility of VET learners</t>
  </si>
  <si>
    <t>Non-green travel</t>
  </si>
  <si>
    <t>Band 2 (100 - 499 km)</t>
  </si>
  <si>
    <t>Band 2</t>
  </si>
  <si>
    <t>Group 3</t>
  </si>
  <si>
    <t>*Max 10 days</t>
  </si>
  <si>
    <t>Long-term learning mobility of VET learners (ErasmusPro)</t>
  </si>
  <si>
    <t>Band 3 (500 - 1.999 km)</t>
  </si>
  <si>
    <t>Band 3</t>
  </si>
  <si>
    <t>Group mobility of VET learners</t>
  </si>
  <si>
    <t>Band 4 (2.000 - 2.999 km)</t>
  </si>
  <si>
    <t>Band 4</t>
  </si>
  <si>
    <t>14 dagen vol</t>
  </si>
  <si>
    <t>Job shadowing</t>
  </si>
  <si>
    <t>Staff mobility</t>
  </si>
  <si>
    <t>Band 5 (3.000 - 3.999 km)</t>
  </si>
  <si>
    <t>Band 5</t>
  </si>
  <si>
    <t>na 15e dag 70%</t>
  </si>
  <si>
    <t>Teaching or training assignments</t>
  </si>
  <si>
    <t>Band 6 (4.000 - 7.999 km)</t>
  </si>
  <si>
    <t>Band 6</t>
  </si>
  <si>
    <t>Courses and training</t>
  </si>
  <si>
    <t>Band 7 (8.000+ km)</t>
  </si>
  <si>
    <t>Band 7</t>
  </si>
  <si>
    <t>Invited Experts</t>
  </si>
  <si>
    <t>Other</t>
  </si>
  <si>
    <t>Hosting teachers and educators in training</t>
  </si>
  <si>
    <t>Preparatory visit</t>
  </si>
  <si>
    <t>Special</t>
  </si>
  <si>
    <t>ANNEX 3 – APPLICABLE RATES</t>
  </si>
  <si>
    <t>1. Travel</t>
  </si>
  <si>
    <t>Travel distances</t>
  </si>
  <si>
    <t>Green travel Amount per participant</t>
  </si>
  <si>
    <t>Non-green travel Amount per participant</t>
  </si>
  <si>
    <t>10 – 99 km</t>
  </si>
  <si>
    <t>100 – 499 km</t>
  </si>
  <si>
    <t>500 – 1999 km</t>
  </si>
  <si>
    <t>2000 – 2999 km</t>
  </si>
  <si>
    <t>3000 – 3999 km</t>
  </si>
  <si>
    <t>4000 – 7999 km</t>
  </si>
  <si>
    <t>8000 km or more</t>
  </si>
  <si>
    <t>2. Individual support</t>
  </si>
  <si>
    <t>Receiving country</t>
  </si>
  <si>
    <t>Learners Base rate per day</t>
  </si>
  <si>
    <t>Staff
Base rate per day</t>
  </si>
  <si>
    <r>
      <t xml:space="preserve">Country group 1:
</t>
    </r>
    <r>
      <rPr>
        <rFont val="Calibri"/>
        <b val="false"/>
        <i val="false"/>
        <strike val="false"/>
        <color rgb="FF000000"/>
        <sz val="10"/>
        <u val="none"/>
      </rPr>
      <t xml:space="preserve">Austria, Belgium, France, Denmark, Finland, Germany, Iceland, Ireland, Italy, Liechtenstein, Luxembourg, Netherlands,
Norway, Sweden</t>
    </r>
  </si>
  <si>
    <r>
      <t xml:space="preserve">Country group 2:
</t>
    </r>
    <r>
      <rPr>
        <rFont val="Calibri"/>
        <b val="false"/>
        <i val="false"/>
        <strike val="false"/>
        <color rgb="FF000000"/>
        <sz val="10"/>
        <u val="none"/>
      </rPr>
      <t xml:space="preserve">Cyprus, Czechia, Estonia, Greece, Latvia, Malta, Portugal, Slovakia, Slovenia, Spain</t>
    </r>
  </si>
  <si>
    <r>
      <t xml:space="preserve">Country group 3:
</t>
    </r>
    <r>
      <rPr>
        <rFont val="Calibri"/>
        <b val="false"/>
        <i val="false"/>
        <strike val="false"/>
        <color rgb="FF000000"/>
        <sz val="10"/>
        <u val="none"/>
      </rPr>
      <t xml:space="preserve">Bulgaria, Croatia, Hungary, Lithuania, Poland, Romania, Serbia, North Macedonia, Türkiye</t>
    </r>
  </si>
  <si>
    <t>The base rate is payable up to the 14th  day of activity. From the 15th  day of activity, the payable rate will be equal to 70% of the base rate. Payable rates will be rounded to the nearest whole Euro. Staff rates apply for accompanying persons.</t>
  </si>
  <si>
    <t>The  same  rates  and  rules  apply  for  mobility  activities  with  third  countries  not  associated  to  the Programme. Those countries are sorted into country groups as follows:</t>
  </si>
  <si>
    <r>
      <t xml:space="preserve">Country group 1: </t>
    </r>
    <r>
      <rPr>
        <rFont val="Calibri"/>
        <b val="false"/>
        <i val="false"/>
        <strike val="false"/>
        <color rgb="FF000000"/>
        <sz val="10"/>
        <u val="none"/>
      </rPr>
      <t xml:space="preserve">Japan, Israel, Republic of Korea, Georgia, Argentina, Armenia, Angola, Saudi Arabia, Kuwait, United States, United Kingdom, Switzerland, Bahrain, Azerbaijan, Sudan, Saint Kitts and Nevis, St. Vincent and Grenadines, United Arab Emirates, Hong Kong, Lebanon, Vietnam, Mexico, Taiwan, Moldova, Malaysia, Tanzania, Canada, Singapore, Australia, Thailand, Faroe Islands, Monaco, San Marino, Vatican City State, Andorra</t>
    </r>
  </si>
  <si>
    <r>
      <t xml:space="preserve">Country group 2: </t>
    </r>
    <r>
      <rPr>
        <rFont val="Calibri"/>
        <b val="false"/>
        <i val="false"/>
        <strike val="false"/>
        <color rgb="FF000000"/>
        <sz val="10"/>
        <u val="none"/>
      </rPr>
      <t xml:space="preserve">India, Kazakhstan, Brazil, DR Congo, Chile, Nigeria, Uganda, Liberia, Djibouti, DPR Korea, Uzbekistan, Turkmenistan, Dominican Republic, Jamaica, Belarus, Libya, Syria, Cuba, Yemen, Kenya, Rwanda, Seychelles, Antigua and Barbuda, Brunei, Montenegro, Malawi, Barbados, Saint Lucia, Grenada, Dominica, Uruguay, Albania, China, Philippines, Peru, Venezuela, Panama, Ghana, Chad, Guyana, Egypt, Morocco,  Kiribati, Oman, Bosnia and Herzegovina, Iran, Mozambique, Senegal, Mauritius, Qatar, Jordan, Indonesia, Laos, South Africa, Ethiopia, Bangladesh, Ecuador, Paraguay, Costa Rica, Côte d'Ivoire, Sierra Leone, Gabon, Haiti, Bahamas, Papua New Guinea, Micronesia, Ukraine, Kyrgyzstan, Russia, Palestine</t>
    </r>
  </si>
  <si>
    <r>
      <t xml:space="preserve">Country group 3: </t>
    </r>
    <r>
      <rPr>
        <rFont val="Calibri"/>
        <b val="false"/>
        <i val="false"/>
        <strike val="false"/>
        <color rgb="FF000000"/>
        <sz val="10"/>
        <u val="none"/>
      </rPr>
      <t xml:space="preserve">Nepal, Maldives, Tajikistan, Nicaragua, Zambia, Guinea, Congo, Botswana, Belize, Samoa, Marshall Islands, Palau, Tuvalu, Nauru, Cook Islands, Niue, New Zealand, Pakistan, Bhutan, El Salvador, Suriname, Guatemala, Honduras, Somalia, Trinidad and Tobago, Algeria, Colombia, Gambia, Fiji, Solomon Islands, Vanuatu, Cambodia, Zimbabwe, Burundi, Mongolia, Cameroon, Timor- Leste, Sri Lanka, Madagascar, Mali, Togo, Sao Tome and Principe, Tonga, Bolivia, Benin, Lesotho, Macao, Tunisia, Iraq, Burkina Faso, Equatorial Guinea, Central African Republic, Guinea-Bissau, Namibia, Comoros, Eritrea, Myanmar, Afghanistan, Niger, Mauritania, Cabo Verde, Kosovo, Eswatini, South Sudan</t>
    </r>
  </si>
  <si>
    <t>3. Organisational support</t>
  </si>
  <si>
    <t>Activity types</t>
  </si>
  <si>
    <t>Amount per participant</t>
  </si>
  <si>
    <t>-       Group mobility of VET learners
-       Participation in VET skills competitions
-       Courses and training
-       Invited experts
-       Hosting teachers and educators in training</t>
  </si>
  <si>
    <t>-       Short-term learning mobility of VET learners
-       Job-shadowing
-       Teaching or training assignments</t>
  </si>
  <si>
    <t>350 EUR;
200 EUR after one hundred participants in the same type of activity</t>
  </si>
  <si>
    <t>-       Long-term learning mobility of VET learners (ErasmusPro)
-       Any activity taking place in a third country not associated to the Programme</t>
  </si>
  <si>
    <t>Accompanying  persons  are  not  participants  in  learning  mobility  activities  and  are  not  counted  for calculation of Organisational support.</t>
  </si>
  <si>
    <t>4. Course fees</t>
  </si>
  <si>
    <r>
      <rPr>
        <rFont val="Calibri"/>
        <b val="true"/>
        <i val="false"/>
        <strike val="false"/>
        <color rgb="FF000000"/>
        <sz val="10"/>
        <u val="none"/>
      </rPr>
      <t xml:space="preserve">80 EUR</t>
    </r>
    <r>
      <rPr>
        <rFont val="Calibri"/>
        <b val="false"/>
        <i val="false"/>
        <strike val="false"/>
        <color rgb="FF000000"/>
        <sz val="10"/>
        <u val="none"/>
      </rPr>
      <t xml:space="preserve"> per day per participant per day; an individual staff member can receive a maximum of </t>
    </r>
    <r>
      <rPr>
        <rFont val="Calibri"/>
        <b val="true"/>
        <i val="false"/>
        <strike val="false"/>
        <color rgb="FF000000"/>
        <sz val="10"/>
        <u val="none"/>
      </rPr>
      <t xml:space="preserve">800 EUR</t>
    </r>
    <r>
      <rPr>
        <rFont val="Calibri"/>
        <b val="false"/>
        <i val="false"/>
        <strike val="false"/>
        <color rgb="FF000000"/>
        <sz val="10"/>
        <u val="none"/>
      </rPr>
      <t xml:space="preserve"> in course fees.</t>
    </r>
  </si>
  <si>
    <t>5. Inclusion support for organisations</t>
  </si>
  <si>
    <r>
      <rPr>
        <rFont val="Calibri"/>
        <b val="true"/>
        <i val="false"/>
        <strike val="false"/>
        <color rgb="FF000000"/>
        <sz val="10"/>
        <u val="none"/>
      </rPr>
      <t xml:space="preserve">125 EUR</t>
    </r>
    <r>
      <rPr>
        <rFont val="Calibri"/>
        <b val="false"/>
        <i val="false"/>
        <strike val="false"/>
        <color rgb="FF000000"/>
        <sz val="10"/>
        <u val="none"/>
      </rPr>
      <t xml:space="preserve"> per participant for costs related to the organisation of mobility activities for participants with fewer opportunities.</t>
    </r>
  </si>
  <si>
    <t>6. Preparatory visits</t>
  </si>
  <si>
    <r>
      <rPr>
        <rFont val="Calibri"/>
        <b val="true"/>
        <i val="false"/>
        <strike val="false"/>
        <color rgb="FF000000"/>
        <sz val="10"/>
        <u val="none"/>
      </rPr>
      <t xml:space="preserve">680 EUR</t>
    </r>
    <r>
      <rPr>
        <rFont val="Calibri"/>
        <b val="false"/>
        <i val="false"/>
        <strike val="false"/>
        <color rgb="FF000000"/>
        <sz val="10"/>
        <u val="none"/>
      </rPr>
      <t xml:space="preserve"> per participant</t>
    </r>
  </si>
  <si>
    <t>7. Linguistic support</t>
  </si>
  <si>
    <r>
      <rPr>
        <rFont val="Calibri"/>
        <b val="true"/>
        <i val="false"/>
        <strike val="false"/>
        <color rgb="FF000000"/>
        <sz val="10"/>
        <u val="none"/>
      </rPr>
      <t xml:space="preserve">150 EUR</t>
    </r>
    <r>
      <rPr>
        <rFont val="Calibri"/>
        <b val="false"/>
        <i val="false"/>
        <strike val="false"/>
        <color rgb="FF000000"/>
        <sz val="10"/>
        <u val="none"/>
      </rPr>
      <t xml:space="preserve"> per participant in job shadowing, teaching and training assignments, short-term learning mobility of VET learners and long-term learning mobility of VET learners (ErasmusPro) if the participant cannot receive Online Language Support due to unavailability of the required language or level, or due to particular barriers faced by participants with fewer opportunities.</t>
    </r>
  </si>
  <si>
    <r>
      <t xml:space="preserve">In addition: </t>
    </r>
    <r>
      <rPr>
        <rFont val="Calibri"/>
        <b val="true"/>
        <i val="false"/>
        <strike val="false"/>
        <color rgb="FF000000"/>
        <sz val="10"/>
        <u val="none"/>
      </rPr>
      <t xml:space="preserve">150 EUR</t>
    </r>
    <r>
      <rPr>
        <rFont val="Calibri"/>
        <b val="false"/>
        <i val="false"/>
        <strike val="false"/>
        <color rgb="FF000000"/>
        <sz val="10"/>
        <u val="none"/>
      </rPr>
      <t xml:space="preserve"> per participant in long-term learning mobility of VET learners (ErasmusPro).</t>
    </r>
  </si>
</sst>
</file>

<file path=xl/styles.xml><?xml version="1.0" encoding="utf-8"?>
<styleSheet xmlns="http://schemas.openxmlformats.org/spreadsheetml/2006/main" xml:space="preserve">
  <numFmts count="2">
    <numFmt numFmtId="164" formatCode="_ &quot;€&quot;\ * #,##0.00_ ;_ &quot;€&quot;\ * \-#,##0.00_ ;_ &quot;€&quot;\ * &quot;-&quot;??_ ;_ @_ "/>
    <numFmt numFmtId="165" formatCode="0\ [$EUR]"/>
  </numFmts>
  <fonts count="10">
    <font>
      <b val="0"/>
      <i val="0"/>
      <strike val="0"/>
      <u val="none"/>
      <sz val="11"/>
      <color theme="1"/>
      <name val="Calibri"/>
      <scheme val="minor"/>
    </font>
    <font>
      <b val="0"/>
      <i val="0"/>
      <strike val="0"/>
      <u val="none"/>
      <sz val="9"/>
      <color theme="1"/>
      <name val="Verdana"/>
    </font>
    <font>
      <b val="0"/>
      <i val="0"/>
      <strike val="0"/>
      <u val="none"/>
      <sz val="10"/>
      <color rgb="FF000000"/>
      <name val="Calibri"/>
      <scheme val="minor"/>
    </font>
    <font>
      <b val="1"/>
      <i val="0"/>
      <strike val="0"/>
      <u val="single"/>
      <sz val="10"/>
      <color rgb="FF000000"/>
      <name val="Calibri"/>
      <scheme val="minor"/>
    </font>
    <font>
      <b val="0"/>
      <i val="0"/>
      <strike val="0"/>
      <u val="none"/>
      <sz val="10"/>
      <color theme="1"/>
      <name val="Calibri"/>
      <scheme val="minor"/>
    </font>
    <font>
      <b val="1"/>
      <i val="0"/>
      <strike val="0"/>
      <u val="none"/>
      <sz val="10"/>
      <color rgb="FF000000"/>
      <name val="Calibri"/>
      <scheme val="minor"/>
    </font>
    <font>
      <b val="1"/>
      <i val="0"/>
      <strike val="0"/>
      <u val="none"/>
      <sz val="11"/>
      <color theme="1"/>
      <name val="Calibri"/>
      <scheme val="minor"/>
    </font>
    <font>
      <b val="0"/>
      <i val="0"/>
      <strike val="0"/>
      <u val="none"/>
      <sz val="11"/>
      <color rgb="FF000000"/>
      <name val="Calibri"/>
      <scheme val="minor"/>
    </font>
    <font>
      <b val="1"/>
      <i val="0"/>
      <strike val="0"/>
      <u val="none"/>
      <sz val="9"/>
      <color theme="1"/>
      <name val="Verdana"/>
    </font>
    <font>
      <b val="1"/>
      <i val="0"/>
      <strike val="0"/>
      <u val="none"/>
      <sz val="10"/>
      <color theme="1"/>
      <name val="Calibri"/>
      <scheme val="minor"/>
    </font>
  </fonts>
  <fills count="12">
    <fill>
      <patternFill patternType="none"/>
    </fill>
    <fill>
      <patternFill patternType="gray125"/>
    </fill>
    <fill>
      <patternFill patternType="solid">
        <fgColor rgb="FFFFFFFF"/>
        <bgColor rgb="FFFFFFFF"/>
      </patternFill>
    </fill>
    <fill>
      <patternFill patternType="solid">
        <fgColor rgb="FFF8CBAD"/>
        <bgColor rgb="FFFFFFFF"/>
      </patternFill>
    </fill>
    <fill>
      <patternFill patternType="solid">
        <fgColor rgb="FFBDD7EE"/>
        <bgColor rgb="FFFFFFFF"/>
      </patternFill>
    </fill>
    <fill>
      <patternFill patternType="solid">
        <fgColor rgb="FFFF99CC"/>
        <bgColor rgb="FFFFFFFF"/>
      </patternFill>
    </fill>
    <fill>
      <patternFill patternType="solid">
        <fgColor rgb="FFE4E4E4"/>
        <bgColor rgb="FFFFFFFF"/>
      </patternFill>
    </fill>
    <fill>
      <patternFill patternType="solid">
        <fgColor rgb="FFE7E6E6"/>
        <bgColor rgb="FFFFFFFF"/>
      </patternFill>
    </fill>
    <fill>
      <patternFill patternType="solid">
        <fgColor rgb="FFF4B184"/>
        <bgColor rgb="FFFFFFFF"/>
      </patternFill>
    </fill>
    <fill>
      <patternFill patternType="solid">
        <fgColor rgb="FFFF0000"/>
        <bgColor rgb="FFFFFFFF"/>
      </patternFill>
    </fill>
    <fill>
      <patternFill patternType="solid">
        <fgColor rgb="FF9DC3E6"/>
        <bgColor rgb="FFFFFFFF"/>
      </patternFill>
    </fill>
    <fill>
      <patternFill patternType="solid">
        <fgColor rgb="FFFFC000"/>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73">
    <xf xfId="0" fontId="0" numFmtId="0" fillId="0" borderId="0" applyFont="0" applyNumberFormat="0" applyFill="0" applyBorder="0" applyAlignment="0"/>
    <xf xfId="0" fontId="0" numFmtId="0" fillId="0" borderId="0" applyFont="0" applyNumberFormat="0" applyFill="0" applyBorder="0" applyAlignment="0" applyProtection="true">
      <protection hidden="true"/>
    </xf>
    <xf xfId="0" fontId="0" numFmtId="164" fillId="0" borderId="0" applyFont="0" applyNumberFormat="1" applyFill="0" applyBorder="0" applyAlignment="0" applyProtection="true">
      <protection hidden="true"/>
    </xf>
    <xf xfId="0" fontId="1" numFmtId="0" fillId="2" borderId="0" applyFont="1" applyNumberFormat="0" applyFill="1" applyBorder="0" applyAlignment="0"/>
    <xf xfId="0" fontId="0" numFmtId="0" fillId="3" borderId="0" applyFont="0" applyNumberFormat="0" applyFill="1" applyBorder="0" applyAlignment="0" applyProtection="true">
      <protection hidden="true"/>
    </xf>
    <xf xfId="0" fontId="0" numFmtId="0" fillId="4" borderId="0" applyFont="0" applyNumberFormat="0" applyFill="1" applyBorder="0" applyAlignment="0" applyProtection="true">
      <protection hidden="true"/>
    </xf>
    <xf xfId="0" fontId="0" numFmtId="0" fillId="5" borderId="0" applyFont="0" applyNumberFormat="0" applyFill="1" applyBorder="0" applyAlignment="1" applyProtection="true">
      <alignment vertical="center" textRotation="0" wrapText="false" shrinkToFit="false"/>
      <protection hidden="true"/>
    </xf>
    <xf xfId="0" fontId="0" numFmtId="0" fillId="5" borderId="0" applyFont="0" applyNumberFormat="0" applyFill="1" applyBorder="0" applyAlignment="0" applyProtection="true">
      <protection hidden="true"/>
    </xf>
    <xf xfId="0" fontId="0" numFmtId="0" fillId="5" borderId="0" applyFont="0" applyNumberFormat="0" applyFill="1" applyBorder="0" applyAlignment="1" applyProtection="true">
      <alignment vertical="center" textRotation="0" wrapText="true" shrinkToFit="false"/>
      <protection hidden="tru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vertical="center" textRotation="0" wrapText="true" shrinkToFit="false"/>
    </xf>
    <xf xfId="0" fontId="4" numFmtId="0" fillId="0" borderId="0" applyFont="1" applyNumberFormat="0" applyFill="0" applyBorder="0" applyAlignment="0"/>
    <xf xfId="0" fontId="5" numFmtId="0" fillId="0" borderId="0" applyFont="1" applyNumberFormat="0" applyFill="0" applyBorder="0" applyAlignment="1">
      <alignment vertical="top" textRotation="0" wrapText="true" shrinkToFit="false"/>
    </xf>
    <xf xfId="0" fontId="5" numFmtId="0" fillId="6" borderId="1" applyFont="1" applyNumberFormat="0" applyFill="1" applyBorder="1" applyAlignment="1">
      <alignment horizontal="center" vertical="top" textRotation="0" wrapText="true" shrinkToFit="false"/>
    </xf>
    <xf xfId="0" fontId="2" numFmtId="0" fillId="0" borderId="1" applyFont="1" applyNumberFormat="0" applyFill="0" applyBorder="1" applyAlignment="1">
      <alignment horizontal="center" vertical="top" textRotation="0" wrapText="true" shrinkToFit="false"/>
    </xf>
    <xf xfId="0" fontId="2" numFmtId="165" fillId="0" borderId="2" applyFont="1" applyNumberFormat="1" applyFill="0" applyBorder="1" applyAlignment="1">
      <alignment horizontal="center" vertical="top" textRotation="0" wrapText="false" shrinkToFit="true"/>
    </xf>
    <xf xfId="0" fontId="5" numFmtId="0" fillId="7" borderId="1" applyFont="1" applyNumberFormat="0" applyFill="1" applyBorder="1" applyAlignment="1">
      <alignment horizontal="center" vertical="top" textRotation="0" wrapText="true" shrinkToFit="false"/>
    </xf>
    <xf xfId="0" fontId="5" numFmtId="0" fillId="7" borderId="2" applyFont="1" applyNumberFormat="0" applyFill="1" applyBorder="1" applyAlignment="1">
      <alignment horizontal="center" vertical="top" textRotation="0" wrapText="true" shrinkToFit="false"/>
    </xf>
    <xf xfId="0" fontId="2" numFmtId="165" fillId="0" borderId="1" applyFont="1" applyNumberFormat="1" applyFill="0" applyBorder="1" applyAlignment="1">
      <alignment horizontal="center" vertical="top" textRotation="0" wrapText="false" shrinkToFit="true"/>
    </xf>
    <xf xfId="0" fontId="2" numFmtId="0" fillId="0" borderId="0" applyFont="1" applyNumberFormat="0" applyFill="0" applyBorder="0" applyAlignment="1">
      <alignment vertical="top" textRotation="0" wrapText="false" shrinkToFit="false"/>
    </xf>
    <xf xfId="0" fontId="2" numFmtId="0" fillId="0" borderId="2" applyFont="1" applyNumberFormat="0" applyFill="0" applyBorder="1" applyAlignment="1">
      <alignment horizontal="center" vertical="top" textRotation="0" wrapText="true" shrinkToFit="false"/>
    </xf>
    <xf xfId="0" fontId="6" numFmtId="164" fillId="8" borderId="0" applyFont="1" applyNumberFormat="1" applyFill="1" applyBorder="0" applyAlignment="0" applyProtection="true">
      <protection hidden="true"/>
    </xf>
    <xf xfId="0" fontId="7" numFmtId="0" fillId="9" borderId="0" applyFont="1" applyNumberFormat="0" applyFill="1" applyBorder="0" applyAlignment="0" applyProtection="true">
      <protection hidden="true"/>
    </xf>
    <xf xfId="0" fontId="7" numFmtId="3" fillId="9" borderId="0" applyFont="1" applyNumberFormat="1" applyFill="1" applyBorder="0" applyAlignment="0" applyProtection="true">
      <protection hidden="true"/>
    </xf>
    <xf xfId="0" fontId="7" numFmtId="164" fillId="9" borderId="0" applyFont="1" applyNumberFormat="1" applyFill="1" applyBorder="0" applyAlignment="0" applyProtection="true">
      <protection hidden="true"/>
    </xf>
    <xf xfId="0" fontId="7" numFmtId="1" fillId="9" borderId="0" applyFont="1" applyNumberFormat="1" applyFill="1" applyBorder="0" applyAlignment="0" applyProtection="true">
      <protection hidden="true"/>
    </xf>
    <xf xfId="0" fontId="0" numFmtId="0" fillId="9" borderId="0" applyFont="0" applyNumberFormat="0" applyFill="1" applyBorder="0" applyAlignment="0" applyProtection="true">
      <protection hidden="true"/>
    </xf>
    <xf xfId="0" fontId="0" numFmtId="164" fillId="9" borderId="0" applyFont="0" applyNumberFormat="1" applyFill="1" applyBorder="0" applyAlignment="0" applyProtection="true">
      <protection hidden="true"/>
    </xf>
    <xf xfId="0" fontId="6" numFmtId="0" fillId="9" borderId="0" applyFont="1" applyNumberFormat="0" applyFill="1" applyBorder="0" applyAlignment="0" applyProtection="true">
      <protection hidden="true"/>
    </xf>
    <xf xfId="0" fontId="0" numFmtId="0" fillId="2" borderId="0" applyFont="0" applyNumberFormat="0" applyFill="1" applyBorder="0" applyAlignment="0" applyProtection="true">
      <protection hidden="true"/>
    </xf>
    <xf xfId="0" fontId="0" numFmtId="164" fillId="2" borderId="0" applyFont="0" applyNumberFormat="1" applyFill="1" applyBorder="0" applyAlignment="0" applyProtection="true">
      <protection hidden="true"/>
    </xf>
    <xf xfId="0" fontId="8" numFmtId="0" fillId="2" borderId="0" applyFont="1" applyNumberFormat="0" applyFill="1" applyBorder="0" applyAlignment="1">
      <alignment horizontal="center" vertical="center" textRotation="0" wrapText="false" shrinkToFit="false"/>
    </xf>
    <xf xfId="0" fontId="0" numFmtId="0" fillId="0" borderId="3" applyFont="0" applyNumberFormat="0" applyFill="0" applyBorder="1" applyAlignment="1" applyProtection="true">
      <alignment horizontal="right" vertical="center" textRotation="0" wrapText="true" shrinkToFit="false"/>
      <protection locked="false" hidden="true"/>
    </xf>
    <xf xfId="0" fontId="0" numFmtId="0" fillId="0" borderId="3" applyFont="0" applyNumberFormat="0" applyFill="0" applyBorder="1" applyAlignment="1" applyProtection="true">
      <alignment horizontal="right" vertical="bottom" textRotation="0" wrapText="false" shrinkToFit="false"/>
      <protection locked="false" hidden="true"/>
    </xf>
    <xf xfId="0" fontId="0" numFmtId="3" fillId="0" borderId="3" applyFont="0" applyNumberFormat="1" applyFill="0" applyBorder="1" applyAlignment="1" applyProtection="true">
      <alignment horizontal="right" vertical="bottom" textRotation="0" wrapText="false" shrinkToFit="false"/>
      <protection locked="false" hidden="true"/>
    </xf>
    <xf xfId="0" fontId="0" numFmtId="0" fillId="0" borderId="3" applyFont="0" applyNumberFormat="0" applyFill="0" applyBorder="1" applyAlignment="1" applyProtection="true">
      <alignment horizontal="right" vertical="center" textRotation="0" wrapText="false" shrinkToFit="false"/>
      <protection locked="false" hidden="true"/>
    </xf>
    <xf xfId="0" fontId="6" numFmtId="164" fillId="10" borderId="0" applyFont="1" applyNumberFormat="1" applyFill="1" applyBorder="0" applyAlignment="0" applyProtection="true">
      <protection hidden="true"/>
    </xf>
    <xf xfId="0" fontId="7" numFmtId="9" fillId="9" borderId="0" applyFont="1" applyNumberFormat="1" applyFill="1" applyBorder="0" applyAlignment="0" applyProtection="true">
      <protection hidden="true"/>
    </xf>
    <xf xfId="0" fontId="0" numFmtId="0" fillId="9" borderId="0" applyFont="0" applyNumberFormat="0" applyFill="1" applyBorder="0" applyAlignment="0"/>
    <xf xfId="0" fontId="0" numFmtId="164" fillId="9" borderId="0" applyFont="0" applyNumberFormat="1" applyFill="1" applyBorder="0" applyAlignment="0"/>
    <xf xfId="0" fontId="0" numFmtId="3" fillId="9" borderId="0" applyFont="0" applyNumberFormat="1" applyFill="1" applyBorder="0" applyAlignment="0"/>
    <xf xfId="0" fontId="8" numFmtId="0" fillId="11" borderId="0" applyFont="1" applyNumberFormat="0" applyFill="1" applyBorder="0" applyAlignment="1">
      <alignment horizontal="center" vertical="center" textRotation="0" wrapText="false" shrinkToFit="false"/>
    </xf>
    <xf xfId="0" fontId="6" numFmtId="0" fillId="8" borderId="0" applyFont="1" applyNumberFormat="0" applyFill="1" applyBorder="0" applyAlignment="1" applyProtection="true">
      <alignment horizontal="center" vertical="bottom" textRotation="0" wrapText="false" shrinkToFit="false"/>
      <protection hidden="true"/>
    </xf>
    <xf xfId="0" fontId="6" numFmtId="0" fillId="10" borderId="0" applyFont="1" applyNumberFormat="0" applyFill="1" applyBorder="0" applyAlignment="1" applyProtection="true">
      <alignment horizontal="center" vertical="bottom" textRotation="0" wrapText="false" shrinkToFit="false"/>
      <protection hidden="true"/>
    </xf>
    <xf xfId="0" fontId="0" numFmtId="0" fillId="2" borderId="0" applyFont="0" applyNumberFormat="0" applyFill="1" applyBorder="0" applyAlignment="1" applyProtection="true">
      <alignment horizontal="left" vertical="bottom" textRotation="0" wrapText="false" shrinkToFit="false"/>
      <protection hidden="true"/>
    </xf>
    <xf xfId="0" fontId="7" numFmtId="0" fillId="9" borderId="0" applyFont="1" applyNumberFormat="0" applyFill="1" applyBorder="0" applyAlignment="1" applyProtection="true">
      <alignment horizontal="center" vertical="center" textRotation="0" wrapText="true" shrinkToFit="false"/>
      <protection hidden="true"/>
    </xf>
    <xf xfId="0" fontId="6" numFmtId="0" fillId="2" borderId="0" applyFont="1" applyNumberFormat="0" applyFill="1" applyBorder="0" applyAlignment="1" applyProtection="true">
      <alignment horizontal="center" vertical="center" textRotation="0" wrapText="true" shrinkToFit="false"/>
      <protection hidden="true"/>
    </xf>
    <xf xfId="0" fontId="0" numFmtId="0" fillId="2" borderId="0" applyFont="0" applyNumberFormat="0" applyFill="1" applyBorder="0" applyAlignment="1" applyProtection="true">
      <alignment horizontal="center" vertical="center" textRotation="0" wrapText="true" shrinkToFit="false"/>
      <protection hidden="true"/>
    </xf>
    <xf xfId="0" fontId="6" numFmtId="0" fillId="11" borderId="0" applyFont="1" applyNumberFormat="0" applyFill="1" applyBorder="0" applyAlignment="1" applyProtection="true">
      <alignment horizontal="center" vertical="center" textRotation="0" wrapText="false" shrinkToFit="false"/>
      <protection hidden="true"/>
    </xf>
    <xf xfId="0" fontId="3" numFmtId="0" fillId="0" borderId="0" applyFont="1" applyNumberFormat="0" applyFill="0" applyBorder="0" applyAlignment="1">
      <alignment horizontal="center" vertical="center" textRotation="0" wrapText="true" shrinkToFit="false"/>
    </xf>
    <xf xfId="0" fontId="5" numFmtId="0" fillId="6" borderId="4" applyFont="1" applyNumberFormat="0" applyFill="1" applyBorder="1" applyAlignment="1">
      <alignment horizontal="left" vertical="top" textRotation="0" wrapText="true" shrinkToFit="false" indent="3"/>
    </xf>
    <xf xfId="0" fontId="5" numFmtId="0" fillId="6" borderId="2" applyFont="1" applyNumberFormat="0" applyFill="1" applyBorder="1" applyAlignment="1">
      <alignment horizontal="left" vertical="top" textRotation="0" wrapText="true" shrinkToFit="false" indent="3"/>
    </xf>
    <xf xfId="0" fontId="2" numFmtId="165" fillId="0" borderId="4" applyFont="1" applyNumberFormat="1" applyFill="0" applyBorder="1" applyAlignment="1">
      <alignment horizontal="center" vertical="top" textRotation="0" wrapText="false" shrinkToFit="true"/>
    </xf>
    <xf xfId="0" fontId="2" numFmtId="165" fillId="0" borderId="2" applyFont="1" applyNumberFormat="1" applyFill="0" applyBorder="1" applyAlignment="1">
      <alignment horizontal="center" vertical="top" textRotation="0" wrapText="false" shrinkToFit="true"/>
    </xf>
    <xf xfId="0" fontId="5" numFmtId="0" fillId="0" borderId="5" applyFont="1" applyNumberFormat="0" applyFill="0" applyBorder="1" applyAlignment="1">
      <alignment horizontal="center" vertical="top" textRotation="0" wrapText="true" shrinkToFit="false"/>
    </xf>
    <xf xfId="0" fontId="5" numFmtId="0" fillId="0" borderId="3" applyFont="1" applyNumberFormat="0" applyFill="0" applyBorder="1" applyAlignment="1">
      <alignment horizontal="center" vertical="top" textRotation="0" wrapText="true" shrinkToFit="false"/>
    </xf>
    <xf xfId="0" fontId="5" numFmtId="0" fillId="7" borderId="4" applyFont="1" applyNumberFormat="0" applyFill="1" applyBorder="1" applyAlignment="1">
      <alignment horizontal="center" vertical="top" textRotation="0" wrapText="true" shrinkToFit="false"/>
    </xf>
    <xf xfId="0" fontId="5" numFmtId="0" fillId="7" borderId="2" applyFont="1" applyNumberFormat="0" applyFill="1" applyBorder="1" applyAlignment="1">
      <alignment horizontal="center" vertical="top" textRotation="0" wrapText="true" shrinkToFit="false"/>
    </xf>
    <xf xfId="0" fontId="5" numFmtId="0" fillId="7" borderId="4" applyFont="1" applyNumberFormat="0" applyFill="1" applyBorder="1" applyAlignment="1">
      <alignment horizontal="left" vertical="top" textRotation="0" wrapText="true" shrinkToFit="false" indent="9"/>
    </xf>
    <xf xfId="0" fontId="5" numFmtId="0" fillId="7" borderId="2" applyFont="1" applyNumberFormat="0" applyFill="1" applyBorder="1" applyAlignment="1">
      <alignment horizontal="left" vertical="top" textRotation="0" wrapText="true" shrinkToFit="false" indent="9"/>
    </xf>
    <xf xfId="0" fontId="5" numFmtId="0" fillId="7" borderId="4" applyFont="1" applyNumberFormat="0" applyFill="1" applyBorder="1" applyAlignment="1">
      <alignment horizontal="left" vertical="top" textRotation="0" wrapText="true" shrinkToFit="false" indent="2"/>
    </xf>
    <xf xfId="0" fontId="5" numFmtId="0" fillId="7" borderId="2" applyFont="1" applyNumberFormat="0" applyFill="1" applyBorder="1" applyAlignment="1">
      <alignment horizontal="left" vertical="top" textRotation="0" wrapText="true" shrinkToFit="false" indent="2"/>
    </xf>
    <xf xfId="0" fontId="4" numFmtId="0" fillId="0" borderId="0" applyFont="1" applyNumberFormat="0" applyFill="0" applyBorder="0" applyAlignment="1">
      <alignment vertical="bottom" textRotation="0" wrapText="true" shrinkToFit="false"/>
    </xf>
    <xf xfId="0" fontId="2" numFmtId="0" fillId="0" borderId="6" applyFont="1" applyNumberFormat="0" applyFill="0" applyBorder="1"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5" numFmtId="0" fillId="7" borderId="1" applyFont="1" applyNumberFormat="0" applyFill="1" applyBorder="1" applyAlignment="1">
      <alignment horizontal="left" vertical="top" textRotation="0" wrapText="true" shrinkToFit="false"/>
    </xf>
    <xf xfId="0" fontId="5" numFmtId="0" fillId="0" borderId="0" applyFont="1" applyNumberFormat="0" applyFill="0" applyBorder="0" applyAlignment="1">
      <alignment horizontal="center" vertical="top" textRotation="0" wrapText="true" shrinkToFit="false"/>
    </xf>
    <xf xfId="0" fontId="5" numFmtId="0" fillId="7" borderId="1" applyFont="1" applyNumberFormat="0" applyFill="1" applyBorder="1" applyAlignment="1">
      <alignment horizontal="center" vertical="top" textRotation="0" wrapText="true" shrinkToFit="false"/>
    </xf>
    <xf xfId="0" fontId="2" numFmtId="0" fillId="7" borderId="1" applyFont="1" applyNumberFormat="0" applyFill="1" applyBorder="1" applyAlignment="1">
      <alignment horizontal="center" vertical="top" textRotation="0" wrapText="true" shrinkToFit="false"/>
    </xf>
    <xf xfId="0" fontId="2" numFmtId="0" fillId="0" borderId="0" applyFont="1" applyNumberFormat="0" applyFill="0" applyBorder="0" applyAlignment="1">
      <alignment vertical="top" textRotation="0" wrapText="true" shrinkToFit="false"/>
    </xf>
    <xf xfId="0" fontId="9"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cellXfs>
  <cellStyles count="1">
    <cellStyle name="Normal" xfId="0" builtinId="0"/>
  </cellStyles>
  <dxfs count="1">
    <dxf>
      <font>
        <b val="1"/>
        <i val="0"/>
        <color rgb="FF000000"/>
      </font>
      <fill>
        <patternFill>
          <bgColor rgb="FFFF0000"/>
        </patternFill>
      </fill>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43a27a372403cc59d3f5e495be2b73e.png"/><Relationship Id="rId2" Type="http://schemas.openxmlformats.org/officeDocument/2006/relationships/image" Target="../media/2c5240a173f7b7b417838252c3c01b09.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323850</xdr:rowOff>
    </xdr:from>
    <xdr:to>
      <xdr:col>1</xdr:col>
      <xdr:colOff>1638300</xdr:colOff>
      <xdr:row>0</xdr:row>
      <xdr:rowOff>609600</xdr:rowOff>
    </xdr:to>
    <xdr:pic>
      <xdr:nvPicPr>
        <xdr:cNvPr id="1" name="image1.png" descr="Afbeelding met Lettertype, schermopname, Elektrisch blauw, Majorelleblauw&#10;&#10;Automatisch gegenereerde beschrijving"/>
        <xdr:cNvPicPr>
          <a:picLocks noChangeAspect="1"/>
        </xdr:cNvPicPr>
      </xdr:nvPicPr>
      <xdr:blipFill>
        <a:blip xmlns:r="http://schemas.openxmlformats.org/officeDocument/2006/relationships" r:embed="rId1"/>
        <a:stretch>
          <a:fillRect/>
        </a:stretch>
      </xdr:blipFill>
      <xdr:spPr>
        <a:xfrm rot="0">
          <a:ext cx="1543050" cy="295275"/>
        </a:xfrm>
        <a:prstGeom prst="rect">
          <a:avLst/>
        </a:prstGeom>
      </xdr:spPr>
    </xdr:pic>
    <xdr:clientData/>
  </xdr:twoCellAnchor>
  <xdr:twoCellAnchor editAs="oneCell">
    <xdr:from>
      <xdr:col>1</xdr:col>
      <xdr:colOff>2057400</xdr:colOff>
      <xdr:row>0</xdr:row>
      <xdr:rowOff>114300</xdr:rowOff>
    </xdr:from>
    <xdr:to>
      <xdr:col>2</xdr:col>
      <xdr:colOff>1600200</xdr:colOff>
      <xdr:row>0</xdr:row>
      <xdr:rowOff>800100</xdr:rowOff>
    </xdr:to>
    <xdr:pic>
      <xdr:nvPicPr>
        <xdr:cNvPr id="2" name="Afbeelding 2" descr=""/>
        <xdr:cNvPicPr>
          <a:picLocks noChangeAspect="1"/>
        </xdr:cNvPicPr>
      </xdr:nvPicPr>
      <xdr:blipFill>
        <a:blip xmlns:r="http://schemas.openxmlformats.org/officeDocument/2006/relationships" r:embed="rId2"/>
        <a:stretch>
          <a:fillRect/>
        </a:stretch>
      </xdr:blipFill>
      <xdr:spPr>
        <a:xfrm rot="0">
          <a:ext cx="1581150" cy="685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39"/>
  <sheetViews>
    <sheetView tabSelected="1" workbookViewId="0" showZeros="0" showGridLines="true" showRowColHeaders="1" topLeftCell="B1">
      <selection activeCell="C4" sqref="C4"/>
    </sheetView>
  </sheetViews>
  <sheetFormatPr defaultRowHeight="14.4" zeroHeight="1" defaultColWidth="0" outlineLevelRow="0" outlineLevelCol="0"/>
  <cols>
    <col min="1" max="1" width="8.88671875" hidden="true" customWidth="true" style="29"/>
    <col min="2" max="2" width="27.6640625" customWidth="true" style="27"/>
    <col min="3" max="3" width="52.5546875" customWidth="true" style="27"/>
    <col min="4" max="4" width="8.88671875" customWidth="true" style="27"/>
    <col min="5" max="5" width="8.88671875" customWidth="true" style="27"/>
    <col min="6" max="6" width="8.88671875" customWidth="true" style="27"/>
    <col min="7" max="7" width="32.33203125" customWidth="true" style="27"/>
    <col min="8" max="8" width="11.44140625" customWidth="true" style="28"/>
    <col min="9" max="9" width="8.88671875" hidden="true" customWidth="true" style="23"/>
    <col min="10" max="10" width="8.88671875" hidden="true" customWidth="true" style="23"/>
    <col min="11" max="11" width="8.88671875" hidden="true" customWidth="true" style="23"/>
    <col min="12" max="12" width="8.88671875" hidden="true" customWidth="true" style="23"/>
    <col min="13" max="13" width="8.88671875" hidden="true" customWidth="true" style="23"/>
    <col min="14" max="14" width="8.88671875" hidden="true" customWidth="true" style="23"/>
    <col min="15" max="15" width="8.88671875" hidden="true" customWidth="true" style="23"/>
    <col min="16" max="16" width="8.88671875" hidden="true" customWidth="true" style="23"/>
    <col min="17" max="17" width="10.33203125" hidden="true" customWidth="true" style="23"/>
    <col min="18" max="18" width="0" hidden="true" style="23"/>
    <col min="19" max="19" width="0" hidden="true" style="23"/>
    <col min="20" max="20" width="0" hidden="true" style="23"/>
    <col min="21" max="21" width="0" hidden="true" style="23"/>
    <col min="22" max="22" width="0" hidden="true" style="23"/>
    <col min="23" max="23" width="0" hidden="true" style="23"/>
    <col min="24" max="24" width="0" hidden="true" style="23"/>
    <col min="25" max="25" width="0" hidden="true" style="23"/>
    <col min="26" max="26" width="0" hidden="true" style="23"/>
    <col min="27" max="27" width="0" hidden="true" style="23"/>
    <col min="28" max="28" width="0" hidden="true" style="23"/>
    <col min="29" max="29" width="0" hidden="true" style="23"/>
    <col min="30" max="30" width="0" hidden="true" style="23"/>
    <col min="31" max="31" width="0" hidden="true" style="23"/>
    <col min="32" max="32" width="0" hidden="true" style="23"/>
    <col min="33" max="33" width="0" hidden="true" style="23"/>
    <col min="34" max="34" width="0" hidden="true" style="23"/>
    <col min="35" max="35" width="0" hidden="true" style="23"/>
    <col min="36" max="36" width="0" hidden="true" style="23"/>
    <col min="37" max="37" width="0" hidden="true" style="23"/>
    <col min="38" max="38" width="8.88671875" hidden="true" customWidth="true" style="23"/>
  </cols>
  <sheetData>
    <row r="1" spans="1:38" customHeight="1" ht="87">
      <c r="B1" s="3"/>
      <c r="C1" s="1"/>
      <c r="D1" s="47" t="s">
        <v>0</v>
      </c>
      <c r="E1" s="48"/>
      <c r="F1" s="48"/>
      <c r="G1" s="48"/>
      <c r="H1" s="48"/>
      <c r="K1" s="46" t="s">
        <v>1</v>
      </c>
      <c r="L1" s="46"/>
      <c r="M1" s="46"/>
      <c r="N1" s="46"/>
      <c r="O1" s="46"/>
      <c r="P1" s="46"/>
      <c r="Q1" s="46"/>
    </row>
    <row r="2" spans="1:38" customHeight="1" ht="31.2">
      <c r="B2" s="42" t="s">
        <v>2</v>
      </c>
      <c r="C2" s="42"/>
      <c r="D2" s="30"/>
      <c r="E2" s="30"/>
      <c r="F2" s="30"/>
      <c r="G2" s="49" t="s">
        <v>3</v>
      </c>
      <c r="H2" s="49"/>
    </row>
    <row r="3" spans="1:38" customHeight="1" ht="28.95">
      <c r="B3" s="32"/>
      <c r="C3" s="32"/>
      <c r="D3" s="30"/>
      <c r="E3" s="30"/>
      <c r="F3" s="30"/>
      <c r="G3" s="30"/>
      <c r="H3" s="31"/>
    </row>
    <row r="4" spans="1:38">
      <c r="B4" s="6" t="s">
        <v>4</v>
      </c>
      <c r="C4" s="33"/>
      <c r="D4" s="30"/>
      <c r="E4" s="30"/>
      <c r="F4" s="30"/>
      <c r="G4" s="43" t="s">
        <v>5</v>
      </c>
      <c r="H4" s="43"/>
      <c r="Q4" s="23">
        <f>C4</f>
      </c>
    </row>
    <row r="5" spans="1:38">
      <c r="B5" s="7" t="s">
        <v>6</v>
      </c>
      <c r="C5" s="34"/>
      <c r="D5" s="45" t="str">
        <f>IF(ISBLANK(C5),"",IF(U7=FALSE,"Stay is too long",IF(U8=FALSE,"Stay is too short","")))</f>
        <v/>
      </c>
      <c r="E5" s="45"/>
      <c r="F5" s="45"/>
      <c r="G5" s="4" t="s">
        <v>7</v>
      </c>
      <c r="H5" s="31" t="str">
        <f>IFERROR(ROUND(IF(C4="Preparatory visit",0,IF(C4="Courses and training",V18,IF(AND(Q6="Learner mobility",C12="No"),S18,T18))),0),"")</f>
        <v/>
      </c>
      <c r="Q5" s="23" t="s">
        <v>8</v>
      </c>
      <c r="R5" s="23" t="s">
        <v>9</v>
      </c>
      <c r="S5" s="23" t="s">
        <v>10</v>
      </c>
      <c r="T5" s="23" t="s">
        <v>11</v>
      </c>
      <c r="U5" s="23" t="s">
        <v>12</v>
      </c>
      <c r="V5" s="23" t="s">
        <v>13</v>
      </c>
      <c r="W5" s="23" t="s">
        <v>14</v>
      </c>
      <c r="X5" s="23" t="s">
        <v>15</v>
      </c>
      <c r="Y5" s="23" t="s">
        <v>16</v>
      </c>
    </row>
    <row r="6" spans="1:38">
      <c r="B6" s="7" t="s">
        <v>17</v>
      </c>
      <c r="C6" s="34"/>
      <c r="D6" s="30"/>
      <c r="E6" s="30"/>
      <c r="F6" s="30"/>
      <c r="G6" s="4" t="s">
        <v>18</v>
      </c>
      <c r="H6" s="31" t="str">
        <f>IF(C4="Preparatory visit",0,IF(C6="Green travel",R10,S10))</f>
        <v/>
      </c>
      <c r="Q6" s="23" t="str">
        <f>_xlfn.XLOOKUP($Q$4,'Grant Calculator'!$A$30:$A$39,'Grant Calculator'!B30:B39,"",0,1)</f>
        <v/>
      </c>
      <c r="R6" s="23" t="str">
        <f>_xlfn.XLOOKUP($Q$4,'Grant Calculator'!$A$30:$A$39,'Grant Calculator'!C30:C39,"",0,1)</f>
        <v/>
      </c>
      <c r="S6" s="23" t="str">
        <f>_xlfn.XLOOKUP($Q$4,'Grant Calculator'!$A$30:$A$39,'Grant Calculator'!D30:D39,"",0,1)</f>
        <v/>
      </c>
      <c r="T6" s="23" t="str">
        <f>_xlfn.XLOOKUP($Q$4,'Grant Calculator'!$A$30:$A$39,'Grant Calculator'!E30:E39,"",0,1)</f>
        <v/>
      </c>
      <c r="U6" s="23" t="str">
        <f>_xlfn.XLOOKUP($Q$4,'Grant Calculator'!$A$30:$A$39,'Grant Calculator'!F30:F39,"",0,1)</f>
        <v/>
      </c>
      <c r="V6" s="23" t="str">
        <f>_xlfn.XLOOKUP($Q$4,'Grant Calculator'!$A$30:$A$39,'Grant Calculator'!G30:G39,"",0,1)</f>
        <v/>
      </c>
      <c r="W6" s="23" t="str">
        <f>_xlfn.XLOOKUP($Q$4,'Grant Calculator'!$A$30:$A$39,'Grant Calculator'!H30:H39,"",0,1)</f>
        <v/>
      </c>
      <c r="X6" s="23" t="str">
        <f>_xlfn.XLOOKUP($Q$4,'Grant Calculator'!$A$30:$A$39,'Grant Calculator'!I30:I39,"",0,1)</f>
        <v/>
      </c>
      <c r="Y6" s="23" t="str">
        <f>_xlfn.XLOOKUP($Q$4,'Grant Calculator'!$A$30:$A$39,'Grant Calculator'!J30:J39,"",0,1)</f>
        <v/>
      </c>
    </row>
    <row r="7" spans="1:38">
      <c r="B7" s="7" t="s">
        <v>19</v>
      </c>
      <c r="C7" s="35"/>
      <c r="D7" s="30"/>
      <c r="E7" s="30"/>
      <c r="F7" s="30"/>
      <c r="G7" s="4" t="s">
        <v>20</v>
      </c>
      <c r="H7" s="31" t="str">
        <f>IF(ISBLANK(C10),"",IF(C4="Preparatory Visit",0,IF(C10="Yes",'Grant Calculator'!AI29,0)))</f>
        <v/>
      </c>
      <c r="R7" s="23" t="b">
        <f>$R$18&gt;=R6</f>
        <v>1</v>
      </c>
      <c r="S7" s="23" t="b">
        <f>$R$18&gt;=S6</f>
        <v>1</v>
      </c>
      <c r="T7" s="23" t="b">
        <f>$R$18&gt;=T6</f>
        <v>1</v>
      </c>
      <c r="U7" s="23" t="b">
        <f>$R$18&lt;=U6</f>
        <v>1</v>
      </c>
    </row>
    <row r="8" spans="1:38">
      <c r="B8" s="7" t="s">
        <v>21</v>
      </c>
      <c r="C8" s="34"/>
      <c r="D8" s="30"/>
      <c r="E8" s="30"/>
      <c r="F8" s="30"/>
      <c r="G8" s="4" t="s">
        <v>22</v>
      </c>
      <c r="H8" s="22">
        <f>SUM(H5:H7)</f>
        <v>0</v>
      </c>
      <c r="U8" s="23" t="b">
        <f>IF(C11="Ja",S7,IF(C12="Ja",T7,R7))</f>
        <v>1</v>
      </c>
    </row>
    <row r="9" spans="1:38">
      <c r="B9" s="7" t="s">
        <v>23</v>
      </c>
      <c r="C9" s="34"/>
      <c r="D9" s="30"/>
      <c r="E9" s="30"/>
      <c r="F9" s="30"/>
      <c r="G9" s="1"/>
      <c r="H9" s="2"/>
      <c r="Q9" s="24">
        <f>C7</f>
      </c>
      <c r="R9" s="23" t="s">
        <v>24</v>
      </c>
      <c r="S9" s="23" t="s">
        <v>25</v>
      </c>
    </row>
    <row r="10" spans="1:38">
      <c r="B10" s="7" t="s">
        <v>20</v>
      </c>
      <c r="C10" s="34"/>
      <c r="D10" s="30"/>
      <c r="E10" s="30"/>
      <c r="F10" s="30"/>
      <c r="G10" s="44" t="s">
        <v>26</v>
      </c>
      <c r="H10" s="44"/>
      <c r="Q10" s="24">
        <f>C7</f>
      </c>
      <c r="R10" s="23" t="str">
        <f>_xlfn.XLOOKUP('Grant Calculator'!$Q$10,'Grant Calculator'!$L$30:$L$36,'Grant Calculator'!P30:P36,"",0,1)</f>
        <v/>
      </c>
      <c r="S10" s="23" t="str">
        <f>_xlfn.XLOOKUP('Grant Calculator'!$Q$10,'Grant Calculator'!$L$30:$L$36,'Grant Calculator'!Q30:Q36,"",0,1)</f>
        <v/>
      </c>
    </row>
    <row r="11" spans="1:38">
      <c r="B11" s="7" t="s">
        <v>27</v>
      </c>
      <c r="C11" s="34"/>
      <c r="D11" s="30"/>
      <c r="E11" s="30"/>
      <c r="F11" s="30"/>
      <c r="G11" s="5" t="s">
        <v>28</v>
      </c>
      <c r="H11" s="31" t="str">
        <f>IF(C12="Yes",0,IF(C8="Yes",X6,IF(C13="Yes",W6,V6)))</f>
        <v/>
      </c>
    </row>
    <row r="12" spans="1:38">
      <c r="B12" s="7" t="s">
        <v>29</v>
      </c>
      <c r="C12" s="34"/>
      <c r="D12" s="30"/>
      <c r="E12" s="30"/>
      <c r="F12" s="30"/>
      <c r="G12" s="5" t="s">
        <v>30</v>
      </c>
      <c r="H12" s="31" t="str">
        <f>IF(ISBLANK(C11),"",IF(C11="Yes",'Grant Calculator'!AC29,0))</f>
        <v/>
      </c>
    </row>
    <row r="13" spans="1:38" customHeight="1" ht="28.8">
      <c r="B13" s="8" t="s">
        <v>31</v>
      </c>
      <c r="C13" s="36"/>
      <c r="D13" s="30"/>
      <c r="E13" s="30"/>
      <c r="F13" s="30"/>
      <c r="G13" s="5" t="s">
        <v>22</v>
      </c>
      <c r="H13" s="37">
        <f>SUM(H11:H12)</f>
        <v>0</v>
      </c>
    </row>
    <row r="14" spans="1:38">
      <c r="B14" s="30"/>
      <c r="C14" s="30"/>
      <c r="D14" s="30"/>
      <c r="E14" s="30"/>
      <c r="F14" s="30"/>
      <c r="G14" s="30"/>
      <c r="H14" s="31"/>
    </row>
    <row r="15" spans="1:38" hidden="true">
      <c r="A15" s="29" t="s">
        <v>32</v>
      </c>
      <c r="S15" s="23" t="s">
        <v>33</v>
      </c>
      <c r="T15" s="23" t="s">
        <v>34</v>
      </c>
    </row>
    <row r="16" spans="1:38" hidden="true">
      <c r="Q16" s="23">
        <f>C9</f>
      </c>
      <c r="R16" s="23">
        <f>C9</f>
      </c>
      <c r="S16" s="23" t="str">
        <f>_xlfn.XLOOKUP($R$16,'Grant Calculator'!$U$29:$U$31,'Grant Calculator'!V29:V31,"",0,1)</f>
        <v/>
      </c>
      <c r="T16" s="23" t="str">
        <f>_xlfn.XLOOKUP($R$16,'Grant Calculator'!$U$29:$U$31,'Grant Calculator'!W29:W31,"",0,1)</f>
        <v/>
      </c>
      <c r="V16" s="25">
        <f>'Grant Calculator'!Z29</f>
        <v>80</v>
      </c>
      <c r="W16" s="25">
        <f>'Grant Calculator'!AF29</f>
        <v>680</v>
      </c>
    </row>
    <row r="17" spans="1:38" hidden="true">
      <c r="A17" s="29" t="s">
        <v>35</v>
      </c>
      <c r="R17" s="38">
        <v>0.7</v>
      </c>
      <c r="S17" s="23" t="e">
        <f>ROUND(S16*$R$17,0)</f>
        <v>#VALUE!</v>
      </c>
      <c r="T17" s="23" t="e">
        <f>ROUND(T16*$R$17,0)</f>
        <v>#VALUE!</v>
      </c>
    </row>
    <row r="18" spans="1:38" hidden="true">
      <c r="A18" s="29" t="s">
        <v>36</v>
      </c>
      <c r="R18" s="26">
        <f>C5</f>
      </c>
      <c r="S18" s="23" t="e">
        <f>IF($R$18&lt;=14,S19,SUM(S19:S20))</f>
        <v>#VALUE!</v>
      </c>
      <c r="T18" s="23" t="e">
        <f>IF($R$18&lt;=14,T19,SUM(T19:T20))</f>
        <v>#VALUE!</v>
      </c>
      <c r="V18" s="23">
        <f>MIN(10,R18)*V16</f>
        <v>800</v>
      </c>
    </row>
    <row r="19" spans="1:38" hidden="true">
      <c r="R19" s="26">
        <f>MIN(14,R18)</f>
        <v>14</v>
      </c>
      <c r="S19" s="23" t="e">
        <f>R19*S16</f>
        <v>#VALUE!</v>
      </c>
      <c r="T19" s="23" t="e">
        <f>R19*T16</f>
        <v>#VALUE!</v>
      </c>
    </row>
    <row r="20" spans="1:38" hidden="true">
      <c r="R20" s="26">
        <f>R18-14</f>
        <v>-14</v>
      </c>
      <c r="S20" s="23" t="e">
        <f>(R20*S17)</f>
        <v>#VALUE!</v>
      </c>
      <c r="T20" s="23" t="e">
        <f>(R20*T17)</f>
        <v>#VALUE!</v>
      </c>
    </row>
    <row r="28" spans="1:38" hidden="true">
      <c r="A28" s="39" t="s">
        <v>37</v>
      </c>
      <c r="B28" s="39"/>
      <c r="C28" s="39"/>
      <c r="D28" s="39"/>
      <c r="E28" s="39"/>
      <c r="F28" s="39"/>
      <c r="G28" s="39"/>
      <c r="H28" s="39"/>
      <c r="I28" s="39"/>
      <c r="J28" s="39"/>
      <c r="K28" s="39" t="s">
        <v>38</v>
      </c>
      <c r="L28" s="39"/>
      <c r="M28" s="39" t="s">
        <v>39</v>
      </c>
      <c r="N28" s="39"/>
      <c r="O28" s="39"/>
      <c r="P28" s="39"/>
      <c r="Q28" s="39"/>
      <c r="R28" s="39"/>
      <c r="S28" s="39"/>
      <c r="T28" s="39"/>
      <c r="U28" s="39" t="s">
        <v>40</v>
      </c>
      <c r="V28" s="39" t="s">
        <v>33</v>
      </c>
      <c r="W28" s="39" t="s">
        <v>34</v>
      </c>
      <c r="X28" s="39"/>
      <c r="Y28" s="39" t="s">
        <v>41</v>
      </c>
      <c r="Z28" s="39"/>
      <c r="AA28" s="39"/>
      <c r="AB28" s="39" t="s">
        <v>42</v>
      </c>
      <c r="AC28" s="39"/>
      <c r="AD28" s="39"/>
      <c r="AE28" s="39" t="s">
        <v>43</v>
      </c>
      <c r="AF28" s="39"/>
      <c r="AG28" s="39"/>
      <c r="AH28" s="39" t="s">
        <v>20</v>
      </c>
      <c r="AI28" s="39"/>
      <c r="AJ28" s="39"/>
      <c r="AK28" s="39" t="s">
        <v>44</v>
      </c>
    </row>
    <row r="29" spans="1:38" hidden="true">
      <c r="A29" s="39" t="s">
        <v>45</v>
      </c>
      <c r="B29" s="39" t="s">
        <v>8</v>
      </c>
      <c r="C29" s="39" t="s">
        <v>9</v>
      </c>
      <c r="D29" s="39" t="s">
        <v>10</v>
      </c>
      <c r="E29" s="39" t="s">
        <v>11</v>
      </c>
      <c r="F29" s="39" t="s">
        <v>12</v>
      </c>
      <c r="G29" s="39" t="s">
        <v>13</v>
      </c>
      <c r="H29" s="39" t="s">
        <v>14</v>
      </c>
      <c r="I29" s="39" t="s">
        <v>15</v>
      </c>
      <c r="J29" s="39" t="s">
        <v>16</v>
      </c>
      <c r="K29" s="39" t="s">
        <v>46</v>
      </c>
      <c r="L29" s="39"/>
      <c r="M29" s="39"/>
      <c r="N29" s="39" t="s">
        <v>47</v>
      </c>
      <c r="O29" s="39" t="s">
        <v>48</v>
      </c>
      <c r="P29" s="39" t="s">
        <v>24</v>
      </c>
      <c r="Q29" s="39" t="s">
        <v>25</v>
      </c>
      <c r="R29" s="39"/>
      <c r="S29" s="39"/>
      <c r="T29" s="39">
        <v>1</v>
      </c>
      <c r="U29" s="39" t="s">
        <v>49</v>
      </c>
      <c r="V29" s="40">
        <v>48</v>
      </c>
      <c r="W29" s="40">
        <v>191</v>
      </c>
      <c r="X29" s="39"/>
      <c r="Y29" s="39" t="s">
        <v>50</v>
      </c>
      <c r="Z29" s="40">
        <v>80</v>
      </c>
      <c r="AA29" s="39"/>
      <c r="AB29" s="39" t="s">
        <v>51</v>
      </c>
      <c r="AC29" s="40">
        <v>125</v>
      </c>
      <c r="AD29" s="39"/>
      <c r="AE29" s="39" t="s">
        <v>52</v>
      </c>
      <c r="AF29" s="40">
        <v>680</v>
      </c>
      <c r="AG29" s="39"/>
      <c r="AH29" s="39" t="s">
        <v>52</v>
      </c>
      <c r="AI29" s="40">
        <v>150</v>
      </c>
      <c r="AJ29" s="39"/>
      <c r="AK29" s="39" t="s">
        <v>53</v>
      </c>
    </row>
    <row r="30" spans="1:38" hidden="true">
      <c r="A30" s="39" t="s">
        <v>54</v>
      </c>
      <c r="B30" s="39" t="s">
        <v>55</v>
      </c>
      <c r="C30" s="39">
        <v>1</v>
      </c>
      <c r="D30" s="39">
        <v>1</v>
      </c>
      <c r="E30" s="39">
        <v>1</v>
      </c>
      <c r="F30" s="39">
        <v>10</v>
      </c>
      <c r="G30" s="39">
        <v>100</v>
      </c>
      <c r="H30" s="39">
        <v>100</v>
      </c>
      <c r="I30" s="39">
        <v>500</v>
      </c>
      <c r="J30" s="39">
        <v>0</v>
      </c>
      <c r="K30" s="39" t="s">
        <v>56</v>
      </c>
      <c r="L30" s="39" t="s">
        <v>57</v>
      </c>
      <c r="M30" s="39" t="s">
        <v>58</v>
      </c>
      <c r="N30" s="41">
        <v>10</v>
      </c>
      <c r="O30" s="41">
        <v>99</v>
      </c>
      <c r="P30" s="40">
        <v>56</v>
      </c>
      <c r="Q30" s="40">
        <v>28</v>
      </c>
      <c r="R30" s="39"/>
      <c r="S30" s="39"/>
      <c r="T30" s="39">
        <v>2</v>
      </c>
      <c r="U30" s="39" t="s">
        <v>59</v>
      </c>
      <c r="V30" s="40">
        <v>42</v>
      </c>
      <c r="W30" s="40">
        <v>169</v>
      </c>
      <c r="X30" s="39"/>
      <c r="Y30" s="39"/>
      <c r="Z30" s="39"/>
      <c r="AA30" s="39"/>
      <c r="AB30" s="39"/>
      <c r="AC30" s="39"/>
      <c r="AD30" s="39"/>
      <c r="AE30" s="39"/>
      <c r="AF30" s="39"/>
      <c r="AG30" s="39"/>
      <c r="AH30" s="39"/>
      <c r="AI30" s="39"/>
      <c r="AJ30" s="39"/>
      <c r="AK30" s="39"/>
    </row>
    <row r="31" spans="1:38" hidden="true">
      <c r="A31" s="39" t="s">
        <v>60</v>
      </c>
      <c r="B31" s="39" t="s">
        <v>55</v>
      </c>
      <c r="C31" s="39">
        <v>10</v>
      </c>
      <c r="D31" s="39">
        <v>2</v>
      </c>
      <c r="E31" s="39">
        <v>1</v>
      </c>
      <c r="F31" s="39">
        <v>89</v>
      </c>
      <c r="G31" s="39">
        <v>350</v>
      </c>
      <c r="H31" s="39">
        <v>200</v>
      </c>
      <c r="I31" s="39">
        <v>500</v>
      </c>
      <c r="J31" s="39">
        <v>1</v>
      </c>
      <c r="K31" s="39" t="s">
        <v>61</v>
      </c>
      <c r="L31" s="39" t="s">
        <v>62</v>
      </c>
      <c r="M31" s="39" t="s">
        <v>63</v>
      </c>
      <c r="N31" s="41">
        <v>100</v>
      </c>
      <c r="O31" s="41">
        <v>499</v>
      </c>
      <c r="P31" s="40">
        <v>285</v>
      </c>
      <c r="Q31" s="40">
        <v>211</v>
      </c>
      <c r="R31" s="39"/>
      <c r="S31" s="39"/>
      <c r="T31" s="39">
        <v>3</v>
      </c>
      <c r="U31" s="39" t="s">
        <v>64</v>
      </c>
      <c r="V31" s="40">
        <v>36</v>
      </c>
      <c r="W31" s="40">
        <v>148</v>
      </c>
      <c r="X31" s="39"/>
      <c r="Y31" s="39" t="s">
        <v>65</v>
      </c>
      <c r="Z31" s="39"/>
      <c r="AA31" s="39"/>
      <c r="AB31" s="39"/>
      <c r="AC31" s="39"/>
      <c r="AD31" s="39"/>
      <c r="AE31" s="39"/>
      <c r="AF31" s="39"/>
      <c r="AG31" s="39"/>
      <c r="AH31" s="39"/>
      <c r="AI31" s="39"/>
      <c r="AJ31" s="39"/>
      <c r="AK31" s="39"/>
    </row>
    <row r="32" spans="1:38" hidden="true">
      <c r="A32" s="39" t="s">
        <v>66</v>
      </c>
      <c r="B32" s="39" t="s">
        <v>55</v>
      </c>
      <c r="C32" s="39">
        <v>90</v>
      </c>
      <c r="D32" s="39">
        <v>90</v>
      </c>
      <c r="E32" s="39">
        <v>1</v>
      </c>
      <c r="F32" s="39">
        <v>365</v>
      </c>
      <c r="G32" s="39">
        <v>500</v>
      </c>
      <c r="H32" s="39">
        <v>500</v>
      </c>
      <c r="I32" s="39">
        <v>500</v>
      </c>
      <c r="J32" s="39">
        <v>0</v>
      </c>
      <c r="K32" s="39"/>
      <c r="L32" s="39" t="s">
        <v>67</v>
      </c>
      <c r="M32" s="39" t="s">
        <v>68</v>
      </c>
      <c r="N32" s="41">
        <v>500</v>
      </c>
      <c r="O32" s="41">
        <v>1999</v>
      </c>
      <c r="P32" s="40">
        <v>417</v>
      </c>
      <c r="Q32" s="40">
        <v>309</v>
      </c>
      <c r="R32" s="39"/>
      <c r="S32" s="39"/>
      <c r="T32" s="39"/>
      <c r="U32" s="39"/>
      <c r="V32" s="39"/>
      <c r="W32" s="39"/>
      <c r="X32" s="39"/>
      <c r="Y32" s="39"/>
      <c r="Z32" s="39"/>
      <c r="AA32" s="39"/>
      <c r="AB32" s="39"/>
      <c r="AC32" s="39"/>
      <c r="AD32" s="39"/>
      <c r="AE32" s="39"/>
      <c r="AF32" s="39"/>
      <c r="AG32" s="39"/>
      <c r="AH32" s="39"/>
      <c r="AI32" s="39"/>
      <c r="AJ32" s="39"/>
      <c r="AK32" s="39"/>
    </row>
    <row r="33" spans="1:38" hidden="true">
      <c r="A33" s="39" t="s">
        <v>69</v>
      </c>
      <c r="B33" s="39" t="s">
        <v>55</v>
      </c>
      <c r="C33" s="39">
        <v>2</v>
      </c>
      <c r="D33" s="39">
        <v>2</v>
      </c>
      <c r="E33" s="39">
        <v>1</v>
      </c>
      <c r="F33" s="39">
        <v>30</v>
      </c>
      <c r="G33" s="39">
        <v>100</v>
      </c>
      <c r="H33" s="39">
        <v>100</v>
      </c>
      <c r="I33" s="39">
        <v>500</v>
      </c>
      <c r="J33" s="39">
        <v>0</v>
      </c>
      <c r="K33" s="39"/>
      <c r="L33" s="39" t="s">
        <v>70</v>
      </c>
      <c r="M33" s="39" t="s">
        <v>71</v>
      </c>
      <c r="N33" s="41">
        <v>2000</v>
      </c>
      <c r="O33" s="41">
        <v>2999</v>
      </c>
      <c r="P33" s="40">
        <v>535</v>
      </c>
      <c r="Q33" s="40">
        <v>395</v>
      </c>
      <c r="R33" s="39"/>
      <c r="S33" s="39"/>
      <c r="T33" s="39"/>
      <c r="U33" s="39" t="s">
        <v>72</v>
      </c>
      <c r="V33" s="39"/>
      <c r="W33" s="39"/>
      <c r="X33" s="39"/>
      <c r="Y33" s="39"/>
      <c r="Z33" s="39"/>
      <c r="AA33" s="39"/>
      <c r="AB33" s="39"/>
      <c r="AC33" s="39"/>
      <c r="AD33" s="39"/>
      <c r="AE33" s="39"/>
      <c r="AF33" s="39"/>
      <c r="AG33" s="39"/>
      <c r="AH33" s="39"/>
      <c r="AI33" s="39"/>
      <c r="AJ33" s="39"/>
      <c r="AK33" s="39"/>
    </row>
    <row r="34" spans="1:38" hidden="true">
      <c r="A34" s="39" t="s">
        <v>73</v>
      </c>
      <c r="B34" s="39" t="s">
        <v>74</v>
      </c>
      <c r="C34" s="39">
        <v>2</v>
      </c>
      <c r="D34" s="39">
        <v>2</v>
      </c>
      <c r="E34" s="39">
        <v>1</v>
      </c>
      <c r="F34" s="39">
        <v>60</v>
      </c>
      <c r="G34" s="39">
        <v>350</v>
      </c>
      <c r="H34" s="39">
        <v>200</v>
      </c>
      <c r="I34" s="39">
        <v>500</v>
      </c>
      <c r="J34" s="39">
        <v>1</v>
      </c>
      <c r="K34" s="39"/>
      <c r="L34" s="39" t="s">
        <v>75</v>
      </c>
      <c r="M34" s="39" t="s">
        <v>76</v>
      </c>
      <c r="N34" s="41">
        <v>3000</v>
      </c>
      <c r="O34" s="41">
        <v>3999</v>
      </c>
      <c r="P34" s="40">
        <v>785</v>
      </c>
      <c r="Q34" s="40">
        <v>580</v>
      </c>
      <c r="R34" s="39"/>
      <c r="S34" s="39"/>
      <c r="T34" s="39"/>
      <c r="U34" s="39" t="s">
        <v>77</v>
      </c>
      <c r="V34" s="39"/>
      <c r="W34" s="39"/>
      <c r="X34" s="39"/>
      <c r="Y34" s="39"/>
      <c r="Z34" s="39"/>
      <c r="AA34" s="39"/>
      <c r="AB34" s="39"/>
      <c r="AC34" s="39"/>
      <c r="AD34" s="39"/>
      <c r="AE34" s="39"/>
      <c r="AF34" s="39"/>
      <c r="AG34" s="39"/>
      <c r="AH34" s="39"/>
      <c r="AI34" s="39"/>
      <c r="AJ34" s="39"/>
      <c r="AK34" s="39"/>
    </row>
    <row r="35" spans="1:38" hidden="true">
      <c r="A35" s="39" t="s">
        <v>78</v>
      </c>
      <c r="B35" s="39" t="s">
        <v>74</v>
      </c>
      <c r="C35" s="39">
        <v>2</v>
      </c>
      <c r="D35" s="39">
        <v>2</v>
      </c>
      <c r="E35" s="39">
        <v>1</v>
      </c>
      <c r="F35" s="39">
        <v>365</v>
      </c>
      <c r="G35" s="39">
        <v>350</v>
      </c>
      <c r="H35" s="39">
        <v>200</v>
      </c>
      <c r="I35" s="39">
        <v>500</v>
      </c>
      <c r="J35" s="39">
        <v>1</v>
      </c>
      <c r="K35" s="39"/>
      <c r="L35" s="39" t="s">
        <v>79</v>
      </c>
      <c r="M35" s="39" t="s">
        <v>80</v>
      </c>
      <c r="N35" s="41">
        <v>4000</v>
      </c>
      <c r="O35" s="41">
        <v>7999</v>
      </c>
      <c r="P35" s="40">
        <v>1188</v>
      </c>
      <c r="Q35" s="40">
        <v>1188</v>
      </c>
      <c r="R35" s="39"/>
      <c r="S35" s="39"/>
      <c r="T35" s="39"/>
      <c r="U35" s="39"/>
      <c r="V35" s="39"/>
      <c r="W35" s="39"/>
      <c r="X35" s="39"/>
      <c r="Y35" s="39"/>
      <c r="Z35" s="39"/>
      <c r="AA35" s="39"/>
      <c r="AB35" s="39"/>
      <c r="AC35" s="39"/>
      <c r="AD35" s="39"/>
      <c r="AE35" s="39"/>
      <c r="AF35" s="39"/>
      <c r="AG35" s="39"/>
      <c r="AH35" s="39"/>
      <c r="AI35" s="39"/>
      <c r="AJ35" s="39"/>
      <c r="AK35" s="39"/>
    </row>
    <row r="36" spans="1:38" hidden="true">
      <c r="A36" s="39" t="s">
        <v>81</v>
      </c>
      <c r="B36" s="39" t="s">
        <v>74</v>
      </c>
      <c r="C36" s="39">
        <v>2</v>
      </c>
      <c r="D36" s="39">
        <v>2</v>
      </c>
      <c r="E36" s="39">
        <v>1</v>
      </c>
      <c r="F36" s="39">
        <v>30</v>
      </c>
      <c r="G36" s="39">
        <v>100</v>
      </c>
      <c r="H36" s="39">
        <v>100</v>
      </c>
      <c r="I36" s="39">
        <v>500</v>
      </c>
      <c r="J36" s="39">
        <v>0</v>
      </c>
      <c r="K36" s="39"/>
      <c r="L36" s="39" t="s">
        <v>82</v>
      </c>
      <c r="M36" s="39" t="s">
        <v>83</v>
      </c>
      <c r="N36" s="41">
        <v>8000</v>
      </c>
      <c r="O36" s="41">
        <f>40075/2</f>
        <v>20037.5</v>
      </c>
      <c r="P36" s="40">
        <v>1735</v>
      </c>
      <c r="Q36" s="40">
        <v>1735</v>
      </c>
      <c r="R36" s="39"/>
      <c r="S36" s="39"/>
      <c r="T36" s="39"/>
      <c r="U36" s="39"/>
      <c r="V36" s="39"/>
      <c r="W36" s="39"/>
      <c r="X36" s="39"/>
      <c r="Y36" s="39"/>
      <c r="Z36" s="39"/>
      <c r="AA36" s="39"/>
      <c r="AB36" s="39"/>
      <c r="AC36" s="39"/>
      <c r="AD36" s="39"/>
      <c r="AE36" s="39"/>
      <c r="AF36" s="39"/>
      <c r="AG36" s="39"/>
      <c r="AH36" s="39"/>
      <c r="AI36" s="39"/>
      <c r="AJ36" s="39"/>
      <c r="AK36" s="39"/>
    </row>
    <row r="37" spans="1:38" hidden="true">
      <c r="A37" s="39" t="s">
        <v>84</v>
      </c>
      <c r="B37" s="39" t="s">
        <v>85</v>
      </c>
      <c r="C37" s="39">
        <v>2</v>
      </c>
      <c r="D37" s="39">
        <v>2</v>
      </c>
      <c r="E37" s="39">
        <v>1</v>
      </c>
      <c r="F37" s="39">
        <v>60</v>
      </c>
      <c r="G37" s="39">
        <v>100</v>
      </c>
      <c r="H37" s="39">
        <v>100</v>
      </c>
      <c r="I37" s="39">
        <v>500</v>
      </c>
      <c r="J37" s="39">
        <v>0</v>
      </c>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row>
    <row r="38" spans="1:38" hidden="true">
      <c r="A38" s="39" t="s">
        <v>86</v>
      </c>
      <c r="B38" s="39" t="s">
        <v>85</v>
      </c>
      <c r="C38" s="39">
        <v>10</v>
      </c>
      <c r="D38" s="39">
        <v>2</v>
      </c>
      <c r="E38" s="39">
        <v>1</v>
      </c>
      <c r="F38" s="39">
        <v>365</v>
      </c>
      <c r="G38" s="39">
        <v>100</v>
      </c>
      <c r="H38" s="39">
        <v>100</v>
      </c>
      <c r="I38" s="39">
        <v>500</v>
      </c>
      <c r="J38" s="39">
        <v>0</v>
      </c>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row>
    <row r="39" spans="1:38" hidden="true">
      <c r="A39" s="39" t="s">
        <v>87</v>
      </c>
      <c r="B39" s="39" t="s">
        <v>88</v>
      </c>
      <c r="C39" s="39">
        <v>1</v>
      </c>
      <c r="D39" s="39">
        <v>1</v>
      </c>
      <c r="E39" s="39">
        <v>1</v>
      </c>
      <c r="F39" s="39">
        <v>365</v>
      </c>
      <c r="G39" s="39">
        <v>680</v>
      </c>
      <c r="H39" s="39">
        <v>680</v>
      </c>
      <c r="I39" s="39">
        <v>680</v>
      </c>
      <c r="J39" s="39">
        <v>0</v>
      </c>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row>
  </sheetData>
  <sheetProtection algorithmName="SHA-512" hashValue="i6XJhH3iF4beb474aPheQlaUGZcKbxJMyalg7/0xydveL1hI2brgq9rkHqSrT/RkwpzVUQmbjPzJZrfqzA0lbQ==" saltValue="e6Lt0m03c68820qVsUETOA==" spinCount="100000" sheet="1" objects="1" scenarios="1"/>
  <mergeCells>
    <mergeCell ref="B2:C2"/>
    <mergeCell ref="G4:H4"/>
    <mergeCell ref="G10:H10"/>
    <mergeCell ref="D5:F5"/>
    <mergeCell ref="K1:Q1"/>
    <mergeCell ref="D1:H1"/>
    <mergeCell ref="G2:H2"/>
  </mergeCells>
  <conditionalFormatting sqref="D5:F5">
    <cfRule type="notContainsBlanks" dxfId="0" priority="1">
      <formula>LEN(TRIM(D5))&gt;0</formula>
    </cfRule>
  </conditionalFormatting>
  <dataValidations count="5">
    <dataValidation type="list" operator="between" allowBlank="1" showDropDown="0" showInputMessage="1" showErrorMessage="1" sqref="C9">
      <formula1>$U$29:$U$31</formula1>
    </dataValidation>
    <dataValidation type="list" operator="between" allowBlank="1" showDropDown="0" showInputMessage="1" showErrorMessage="1" sqref="C4">
      <formula1>$A$30:$A$39</formula1>
    </dataValidation>
    <dataValidation type="list" operator="between" allowBlank="1" showDropDown="0" showInputMessage="1" showErrorMessage="1" sqref="C6">
      <formula1>$K$30:$K$31</formula1>
    </dataValidation>
    <dataValidation type="list" operator="between" allowBlank="1" showDropDown="0" showInputMessage="1" showErrorMessage="1" sqref="C7">
      <formula1>$L$30:$L$36</formula1>
    </dataValidation>
    <dataValidation type="list" operator="between" allowBlank="1" showDropDown="0" showInputMessage="1" showErrorMessage="1" sqref="C8 C10:C13">
      <formula1>$K$28:$K$29</formula1>
    </dataValidation>
  </dataValidations>
  <printOptions gridLines="false" gridLinesSet="true"/>
  <pageMargins left="0.7" right="0.7" top="0.75" bottom="0.75" header="0.3" footer="0.3"/>
  <pageSetup paperSize="9" orientation="portrait" scale="100" fitToHeight="1" fitToWidth="1" pageOrder="downThenOver" r:id="rId1p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FC000"/>
    <outlinePr summaryBelow="1" summaryRight="1"/>
  </sheetPr>
  <dimension ref="A1:G35"/>
  <sheetViews>
    <sheetView tabSelected="0" workbookViewId="0" showGridLines="true" showRowColHeaders="1">
      <selection activeCell="A35" sqref="A35:E35"/>
    </sheetView>
  </sheetViews>
  <sheetFormatPr defaultRowHeight="14.4" defaultColWidth="8.88671875" outlineLevelRow="0" outlineLevelCol="0"/>
  <cols>
    <col min="1" max="1" width="13.6640625" customWidth="true" style="12"/>
    <col min="2" max="2" width="13.6640625" customWidth="true" style="12"/>
    <col min="3" max="3" width="13.6640625" customWidth="true" style="12"/>
    <col min="4" max="4" width="13.6640625" customWidth="true" style="12"/>
    <col min="5" max="5" width="13.6640625" customWidth="true" style="12"/>
    <col min="6" max="6" width="13.6640625" customWidth="true" style="12"/>
    <col min="7" max="7" width="8.88671875" style="12"/>
  </cols>
  <sheetData>
    <row r="1" spans="1:7" customHeight="1" ht="14.4">
      <c r="A1" s="50" t="s">
        <v>89</v>
      </c>
      <c r="B1" s="50"/>
      <c r="C1" s="50"/>
      <c r="D1" s="50"/>
      <c r="E1" s="50"/>
      <c r="F1" s="11"/>
    </row>
    <row r="2" spans="1:7">
      <c r="A2" s="55" t="s">
        <v>90</v>
      </c>
      <c r="B2" s="55"/>
      <c r="C2" s="55"/>
      <c r="D2" s="55"/>
      <c r="E2" s="55"/>
      <c r="F2" s="13"/>
    </row>
    <row r="3" spans="1:7">
      <c r="A3" s="14" t="s">
        <v>91</v>
      </c>
      <c r="B3" s="51" t="s">
        <v>92</v>
      </c>
      <c r="C3" s="52"/>
      <c r="D3" s="51" t="s">
        <v>93</v>
      </c>
      <c r="E3" s="52"/>
      <c r="F3" s="9"/>
    </row>
    <row r="4" spans="1:7">
      <c r="A4" s="15" t="s">
        <v>94</v>
      </c>
      <c r="B4" s="53">
        <v>56</v>
      </c>
      <c r="C4" s="54"/>
      <c r="D4" s="53">
        <v>28</v>
      </c>
      <c r="E4" s="54"/>
      <c r="F4" s="10"/>
    </row>
    <row r="5" spans="1:7">
      <c r="A5" s="15" t="s">
        <v>95</v>
      </c>
      <c r="B5" s="53">
        <v>285</v>
      </c>
      <c r="C5" s="54"/>
      <c r="D5" s="53">
        <v>211</v>
      </c>
      <c r="E5" s="54"/>
      <c r="F5" s="10"/>
    </row>
    <row r="6" spans="1:7">
      <c r="A6" s="15" t="s">
        <v>96</v>
      </c>
      <c r="B6" s="53">
        <v>417</v>
      </c>
      <c r="C6" s="54"/>
      <c r="D6" s="53">
        <v>309</v>
      </c>
      <c r="E6" s="54"/>
      <c r="F6" s="10"/>
    </row>
    <row r="7" spans="1:7" customHeight="1" ht="27.6">
      <c r="A7" s="15" t="s">
        <v>97</v>
      </c>
      <c r="B7" s="53">
        <v>535</v>
      </c>
      <c r="C7" s="54"/>
      <c r="D7" s="53">
        <v>395</v>
      </c>
      <c r="E7" s="54"/>
      <c r="F7" s="10"/>
    </row>
    <row r="8" spans="1:7" customHeight="1" ht="27.6">
      <c r="A8" s="15" t="s">
        <v>98</v>
      </c>
      <c r="B8" s="53">
        <v>785</v>
      </c>
      <c r="C8" s="54"/>
      <c r="D8" s="53">
        <v>580</v>
      </c>
      <c r="E8" s="54"/>
      <c r="F8" s="10"/>
    </row>
    <row r="9" spans="1:7" customHeight="1" ht="27.6">
      <c r="A9" s="15" t="s">
        <v>99</v>
      </c>
      <c r="B9" s="53">
        <v>1188</v>
      </c>
      <c r="C9" s="54"/>
      <c r="D9" s="53">
        <v>1188</v>
      </c>
      <c r="E9" s="54"/>
      <c r="F9" s="10"/>
    </row>
    <row r="10" spans="1:7" customHeight="1" ht="27.6">
      <c r="A10" s="15" t="s">
        <v>100</v>
      </c>
      <c r="B10" s="53">
        <v>1735</v>
      </c>
      <c r="C10" s="54"/>
      <c r="D10" s="53">
        <v>1735</v>
      </c>
      <c r="E10" s="54"/>
      <c r="F10" s="10"/>
    </row>
    <row r="11" spans="1:7" customHeight="1" ht="14.4">
      <c r="A11" s="56" t="s">
        <v>101</v>
      </c>
      <c r="B11" s="56"/>
      <c r="C11" s="56"/>
      <c r="D11" s="56"/>
      <c r="E11" s="56"/>
      <c r="F11" s="13"/>
    </row>
    <row r="12" spans="1:7" customHeight="1" ht="41.4">
      <c r="A12" s="59" t="s">
        <v>102</v>
      </c>
      <c r="B12" s="60"/>
      <c r="C12" s="61" t="s">
        <v>103</v>
      </c>
      <c r="D12" s="62"/>
      <c r="E12" s="17" t="s">
        <v>104</v>
      </c>
      <c r="F12" s="9"/>
    </row>
    <row r="13" spans="1:7">
      <c r="A13" s="57" t="s">
        <v>105</v>
      </c>
      <c r="B13" s="58"/>
      <c r="C13" s="53">
        <v>48</v>
      </c>
      <c r="D13" s="54"/>
      <c r="E13" s="19">
        <v>191</v>
      </c>
      <c r="F13" s="9"/>
    </row>
    <row r="14" spans="1:7">
      <c r="A14" s="57" t="s">
        <v>106</v>
      </c>
      <c r="B14" s="58"/>
      <c r="C14" s="53">
        <v>42</v>
      </c>
      <c r="D14" s="54"/>
      <c r="E14" s="19">
        <v>169</v>
      </c>
      <c r="F14" s="9"/>
    </row>
    <row r="15" spans="1:7">
      <c r="A15" s="57" t="s">
        <v>107</v>
      </c>
      <c r="B15" s="58"/>
      <c r="C15" s="53">
        <v>36</v>
      </c>
      <c r="D15" s="54"/>
      <c r="E15" s="19">
        <v>148</v>
      </c>
      <c r="F15" s="9"/>
    </row>
    <row r="16" spans="1:7" customHeight="1" ht="46.2">
      <c r="A16" s="64" t="s">
        <v>108</v>
      </c>
      <c r="B16" s="64"/>
      <c r="C16" s="64"/>
      <c r="D16" s="64"/>
      <c r="E16" s="64"/>
      <c r="F16" s="20"/>
    </row>
    <row r="17" spans="1:7" customHeight="1" ht="42">
      <c r="A17" s="65" t="s">
        <v>109</v>
      </c>
      <c r="B17" s="65"/>
      <c r="C17" s="65"/>
      <c r="D17" s="65"/>
      <c r="E17" s="65"/>
      <c r="F17" s="20"/>
    </row>
    <row r="18" spans="1:7" customHeight="1" ht="87.6">
      <c r="A18" s="66" t="s">
        <v>110</v>
      </c>
      <c r="B18" s="66"/>
      <c r="C18" s="66"/>
      <c r="D18" s="66"/>
      <c r="E18" s="66"/>
    </row>
    <row r="19" spans="1:7" customHeight="1" ht="128.4">
      <c r="A19" s="66" t="s">
        <v>111</v>
      </c>
      <c r="B19" s="66"/>
      <c r="C19" s="66"/>
      <c r="D19" s="66"/>
      <c r="E19" s="66"/>
    </row>
    <row r="20" spans="1:7" customHeight="1" ht="125.4">
      <c r="A20" s="66" t="s">
        <v>112</v>
      </c>
      <c r="B20" s="66"/>
      <c r="C20" s="66"/>
      <c r="D20" s="66"/>
      <c r="E20" s="66"/>
    </row>
    <row r="21" spans="1:7" customHeight="1" ht="14.4">
      <c r="A21" s="67" t="s">
        <v>113</v>
      </c>
      <c r="B21" s="67"/>
      <c r="C21" s="67"/>
      <c r="D21" s="67"/>
      <c r="E21" s="67"/>
    </row>
    <row r="22" spans="1:7" customHeight="1" ht="27.6">
      <c r="A22" s="68" t="s">
        <v>114</v>
      </c>
      <c r="B22" s="68"/>
      <c r="C22" s="68"/>
      <c r="D22" s="68"/>
      <c r="E22" s="18" t="s">
        <v>115</v>
      </c>
    </row>
    <row r="23" spans="1:7" customHeight="1" ht="81.6">
      <c r="A23" s="69" t="s">
        <v>116</v>
      </c>
      <c r="B23" s="69"/>
      <c r="C23" s="69"/>
      <c r="D23" s="69"/>
      <c r="E23" s="16">
        <v>100</v>
      </c>
    </row>
    <row r="24" spans="1:7" customHeight="1" ht="85.2">
      <c r="A24" s="69" t="s">
        <v>117</v>
      </c>
      <c r="B24" s="69"/>
      <c r="C24" s="69"/>
      <c r="D24" s="69"/>
      <c r="E24" s="21" t="s">
        <v>118</v>
      </c>
    </row>
    <row r="25" spans="1:7" customHeight="1" ht="48.6">
      <c r="A25" s="69" t="s">
        <v>119</v>
      </c>
      <c r="B25" s="69"/>
      <c r="C25" s="69"/>
      <c r="D25" s="69"/>
      <c r="E25" s="16">
        <v>500</v>
      </c>
    </row>
    <row r="26" spans="1:7" customHeight="1" ht="31.2">
      <c r="A26" s="70" t="s">
        <v>120</v>
      </c>
      <c r="B26" s="70"/>
      <c r="C26" s="70"/>
      <c r="D26" s="70"/>
      <c r="E26" s="70"/>
    </row>
    <row r="27" spans="1:7">
      <c r="A27" s="71" t="s">
        <v>121</v>
      </c>
      <c r="B27" s="71"/>
      <c r="C27" s="71"/>
      <c r="D27" s="71"/>
      <c r="E27" s="71"/>
    </row>
    <row r="28" spans="1:7" customHeight="1" ht="30">
      <c r="A28" s="63" t="s">
        <v>122</v>
      </c>
      <c r="B28" s="63"/>
      <c r="C28" s="63"/>
      <c r="D28" s="63"/>
      <c r="E28" s="63"/>
    </row>
    <row r="29" spans="1:7">
      <c r="A29" s="71" t="s">
        <v>123</v>
      </c>
      <c r="B29" s="71"/>
      <c r="C29" s="71"/>
      <c r="D29" s="71"/>
      <c r="E29" s="71"/>
    </row>
    <row r="30" spans="1:7" customHeight="1" ht="28.2">
      <c r="A30" s="63" t="s">
        <v>124</v>
      </c>
      <c r="B30" s="63"/>
      <c r="C30" s="63"/>
      <c r="D30" s="63"/>
      <c r="E30" s="63"/>
    </row>
    <row r="31" spans="1:7">
      <c r="A31" s="71" t="s">
        <v>125</v>
      </c>
      <c r="B31" s="71"/>
      <c r="C31" s="71"/>
      <c r="D31" s="71"/>
      <c r="E31" s="71"/>
    </row>
    <row r="32" spans="1:7">
      <c r="A32" s="72" t="s">
        <v>126</v>
      </c>
      <c r="B32" s="72"/>
      <c r="C32" s="72"/>
      <c r="D32" s="72"/>
      <c r="E32" s="72"/>
    </row>
    <row r="33" spans="1:7">
      <c r="A33" s="71" t="s">
        <v>127</v>
      </c>
      <c r="B33" s="71"/>
      <c r="C33" s="71"/>
      <c r="D33" s="71"/>
      <c r="E33" s="71"/>
    </row>
    <row r="34" spans="1:7" customHeight="1" ht="72">
      <c r="A34" s="63" t="s">
        <v>128</v>
      </c>
      <c r="B34" s="63"/>
      <c r="C34" s="63"/>
      <c r="D34" s="63"/>
      <c r="E34" s="63"/>
    </row>
    <row r="35" spans="1:7" customHeight="1" ht="27">
      <c r="A35" s="63" t="s">
        <v>129</v>
      </c>
      <c r="B35" s="63"/>
      <c r="C35" s="63"/>
      <c r="D35" s="63"/>
      <c r="E35" s="63"/>
    </row>
  </sheetData>
  <sheetProtection algorithmName="SHA-512" hashValue="0G+cBvginhlEBC5lUwczzT3sKnlP8/iUbva8zX/7tWGzI+cD5NnbH0rtw9hjmTYxIjzKv5e6jHfvgrx4FfFmBQ==" saltValue="gTFEoXGDhjBr5KJJ2GLt1w==" spinCount="100000" sheet="1" objects="1" scenarios="1"/>
  <mergeCells>
    <mergeCell ref="A35:E35"/>
    <mergeCell ref="A29:E29"/>
    <mergeCell ref="A31:E31"/>
    <mergeCell ref="A33:E33"/>
    <mergeCell ref="A30:E30"/>
    <mergeCell ref="A32:E32"/>
    <mergeCell ref="A34:E34"/>
    <mergeCell ref="A28:E28"/>
    <mergeCell ref="A16:E16"/>
    <mergeCell ref="A17:E17"/>
    <mergeCell ref="A18:E18"/>
    <mergeCell ref="A19:E19"/>
    <mergeCell ref="A20:E20"/>
    <mergeCell ref="A21:E21"/>
    <mergeCell ref="A22:D22"/>
    <mergeCell ref="A23:D23"/>
    <mergeCell ref="A24:D24"/>
    <mergeCell ref="A25:D25"/>
    <mergeCell ref="A26:E26"/>
    <mergeCell ref="A27:E27"/>
    <mergeCell ref="A15:B15"/>
    <mergeCell ref="C15:D15"/>
    <mergeCell ref="A12:B12"/>
    <mergeCell ref="C12:D12"/>
    <mergeCell ref="A13:B13"/>
    <mergeCell ref="C13:D13"/>
    <mergeCell ref="A14:B14"/>
    <mergeCell ref="C14:D14"/>
    <mergeCell ref="A11:E11"/>
    <mergeCell ref="B8:C8"/>
    <mergeCell ref="D8:E8"/>
    <mergeCell ref="B9:C9"/>
    <mergeCell ref="D9:E9"/>
    <mergeCell ref="B10:C10"/>
    <mergeCell ref="D10:E10"/>
    <mergeCell ref="B5:C5"/>
    <mergeCell ref="D5:E5"/>
    <mergeCell ref="B6:C6"/>
    <mergeCell ref="D6:E6"/>
    <mergeCell ref="B7:C7"/>
    <mergeCell ref="D7:E7"/>
    <mergeCell ref="A1:E1"/>
    <mergeCell ref="B3:C3"/>
    <mergeCell ref="D3:E3"/>
    <mergeCell ref="B4:C4"/>
    <mergeCell ref="D4:E4"/>
    <mergeCell ref="A2:E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 Calculator</vt:lpstr>
      <vt:lpstr>Applicable Rates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erasmus+</dc:creator>
  <cp:lastModifiedBy/>
  <dcterms:created xsi:type="dcterms:W3CDTF">2015-06-05T20:17:20+02:00</dcterms:created>
  <dcterms:modified xsi:type="dcterms:W3CDTF">2024-10-18T11:59:35+02:00</dcterms:modified>
  <dc:title/>
  <dc:description/>
  <dc:subject/>
  <cp:keywords/>
  <cp:category/>
</cp:coreProperties>
</file>